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50" windowWidth="17400" windowHeight="9525"/>
  </bookViews>
  <sheets>
    <sheet name="6.19" sheetId="6" r:id="rId1"/>
  </sheets>
  <externalReferences>
    <externalReference r:id="rId2"/>
    <externalReference r:id="rId3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5725"/>
</workbook>
</file>

<file path=xl/calcChain.xml><?xml version="1.0" encoding="utf-8"?>
<calcChain xmlns="http://schemas.openxmlformats.org/spreadsheetml/2006/main">
  <c r="C24" i="6"/>
  <c r="D24"/>
  <c r="E24"/>
  <c r="F24"/>
  <c r="G24"/>
  <c r="B24"/>
  <c r="I24"/>
  <c r="J24"/>
  <c r="K24"/>
  <c r="L24"/>
  <c r="H24"/>
  <c r="L13"/>
  <c r="L3"/>
  <c r="K13"/>
  <c r="K3"/>
  <c r="J36"/>
  <c r="J35"/>
  <c r="J34"/>
  <c r="J40"/>
  <c r="J39"/>
  <c r="J38"/>
  <c r="J22"/>
  <c r="J13" s="1"/>
  <c r="J17"/>
  <c r="J16"/>
  <c r="J3"/>
  <c r="I39"/>
  <c r="I38"/>
  <c r="I40"/>
  <c r="I35"/>
  <c r="I34"/>
  <c r="I13"/>
  <c r="I3"/>
</calcChain>
</file>

<file path=xl/sharedStrings.xml><?xml version="1.0" encoding="utf-8"?>
<sst xmlns="http://schemas.openxmlformats.org/spreadsheetml/2006/main" count="95" uniqueCount="41">
  <si>
    <t>Details</t>
  </si>
  <si>
    <t>2007/08</t>
  </si>
  <si>
    <t>2008/09</t>
  </si>
  <si>
    <t>2009/10</t>
  </si>
  <si>
    <t>Installed capacity (MW)</t>
  </si>
  <si>
    <t>Chhukha hydro power</t>
  </si>
  <si>
    <t>Kurichu hydro power</t>
  </si>
  <si>
    <t>Basochu - I hydro power</t>
  </si>
  <si>
    <t>Basochu - II hydro power</t>
  </si>
  <si>
    <t>THPA</t>
  </si>
  <si>
    <t>Other hydro power</t>
  </si>
  <si>
    <t>All diesel generators</t>
  </si>
  <si>
    <t>Electricity generation (MU)</t>
  </si>
  <si>
    <t>Total energy requirement (MU)</t>
  </si>
  <si>
    <t>Total energy sales (MU)</t>
  </si>
  <si>
    <t>Energy losses (MU)</t>
  </si>
  <si>
    <t>Percentage losses (%)</t>
  </si>
  <si>
    <t>Peak system demand (MW)</t>
  </si>
  <si>
    <t>Length of HT lines (33/11 KV)</t>
  </si>
  <si>
    <t>Overhead lines (km)</t>
  </si>
  <si>
    <t>Underground lines (km)</t>
  </si>
  <si>
    <t>Length of LT lines</t>
  </si>
  <si>
    <t xml:space="preserve">          </t>
  </si>
  <si>
    <t>Dagachhu hydro power</t>
  </si>
  <si>
    <t>…</t>
  </si>
  <si>
    <t>Overhead ABC Conductor (km)</t>
  </si>
  <si>
    <t xml:space="preserve"> Wind Power (MW)</t>
  </si>
  <si>
    <t>Wind Energy (MU)</t>
  </si>
  <si>
    <t>Table 6.19: Total Electricity Generation and Supply, Bhutan, (2014-2018)</t>
  </si>
  <si>
    <t>Total Exports (MU)</t>
  </si>
  <si>
    <t>Total Imports (MU)</t>
  </si>
  <si>
    <t>Import by Gencos (MU)</t>
  </si>
  <si>
    <t>Import from WBSEB - BPC (MU)</t>
  </si>
  <si>
    <t>Import from ASEB - BPC (MU)</t>
  </si>
  <si>
    <t>(7601.25)</t>
  </si>
  <si>
    <t>(7703.10)</t>
  </si>
  <si>
    <t>(6641.66)</t>
  </si>
  <si>
    <t>(370.00)</t>
  </si>
  <si>
    <t>(343.00)</t>
  </si>
  <si>
    <t>(277.00)</t>
  </si>
  <si>
    <t>Source:Department of Hydropower &amp; Power Systems, MoEA &amp; BPCL, Thimphu.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</si>
</sst>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_)"/>
    <numFmt numFmtId="165" formatCode="#,##0.000_);\(#,##0.000\)"/>
  </numFmts>
  <fonts count="2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sz val="9"/>
      <name val="Bookman Old Style"/>
      <family val="1"/>
    </font>
    <font>
      <i/>
      <sz val="12"/>
      <name val="Times New Roman"/>
      <family val="1"/>
    </font>
    <font>
      <b/>
      <sz val="10"/>
      <name val="Arial"/>
      <family val="2"/>
    </font>
    <font>
      <sz val="8.5"/>
      <name val="Times New Roman"/>
      <family val="1"/>
    </font>
    <font>
      <i/>
      <sz val="8.5"/>
      <name val="Times New Roman"/>
      <family val="1"/>
    </font>
    <font>
      <sz val="12"/>
      <color rgb="FFFF000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color theme="1"/>
      <name val="Sylfaen"/>
      <family val="1"/>
    </font>
    <font>
      <b/>
      <sz val="10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</borders>
  <cellStyleXfs count="23">
    <xf numFmtId="0" fontId="0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/>
  </cellStyleXfs>
  <cellXfs count="94">
    <xf numFmtId="0" fontId="0" fillId="0" borderId="0" xfId="0"/>
    <xf numFmtId="164" fontId="3" fillId="0" borderId="0" xfId="0" applyNumberFormat="1" applyFont="1" applyBorder="1" applyAlignment="1" applyProtection="1"/>
    <xf numFmtId="0" fontId="5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7" fillId="0" borderId="0" xfId="0" applyFont="1" applyBorder="1"/>
    <xf numFmtId="0" fontId="10" fillId="0" borderId="0" xfId="0" applyFont="1" applyBorder="1"/>
    <xf numFmtId="0" fontId="14" fillId="0" borderId="0" xfId="0" applyFont="1" applyBorder="1"/>
    <xf numFmtId="0" fontId="16" fillId="0" borderId="0" xfId="0" applyFont="1" applyBorder="1"/>
    <xf numFmtId="0" fontId="4" fillId="0" borderId="0" xfId="0" applyFont="1" applyBorder="1"/>
    <xf numFmtId="165" fontId="8" fillId="0" borderId="0" xfId="0" applyNumberFormat="1" applyFont="1" applyBorder="1" applyAlignment="1" applyProtection="1">
      <alignment horizontal="left"/>
    </xf>
    <xf numFmtId="0" fontId="9" fillId="0" borderId="0" xfId="0" applyFont="1" applyBorder="1"/>
    <xf numFmtId="0" fontId="15" fillId="0" borderId="0" xfId="0" applyFont="1" applyBorder="1"/>
    <xf numFmtId="164" fontId="17" fillId="0" borderId="0" xfId="0" applyNumberFormat="1" applyFont="1" applyBorder="1" applyAlignment="1" applyProtection="1">
      <alignment horizontal="left"/>
    </xf>
    <xf numFmtId="0" fontId="17" fillId="0" borderId="0" xfId="0" applyFont="1" applyBorder="1"/>
    <xf numFmtId="0" fontId="13" fillId="0" borderId="0" xfId="0" applyFont="1" applyBorder="1"/>
    <xf numFmtId="164" fontId="3" fillId="2" borderId="1" xfId="0" applyNumberFormat="1" applyFont="1" applyFill="1" applyBorder="1" applyAlignment="1" applyProtection="1">
      <alignment horizontal="left" vertical="center"/>
    </xf>
    <xf numFmtId="0" fontId="3" fillId="2" borderId="1" xfId="0" applyFont="1" applyFill="1" applyBorder="1" applyAlignment="1">
      <alignment horizontal="right" vertical="center"/>
    </xf>
    <xf numFmtId="39" fontId="6" fillId="0" borderId="0" xfId="0" applyNumberFormat="1" applyFont="1" applyFill="1" applyBorder="1" applyAlignment="1" applyProtection="1">
      <alignment horizontal="right"/>
    </xf>
    <xf numFmtId="39" fontId="6" fillId="0" borderId="0" xfId="0" quotePrefix="1" applyNumberFormat="1" applyFont="1" applyFill="1" applyBorder="1" applyAlignment="1" applyProtection="1">
      <alignment horizontal="right"/>
    </xf>
    <xf numFmtId="39" fontId="6" fillId="0" borderId="0" xfId="0" applyNumberFormat="1" applyFont="1" applyFill="1" applyBorder="1" applyAlignment="1" applyProtection="1"/>
    <xf numFmtId="39" fontId="6" fillId="0" borderId="0" xfId="0" quotePrefix="1" applyNumberFormat="1" applyFont="1" applyFill="1" applyBorder="1" applyAlignment="1" applyProtection="1"/>
    <xf numFmtId="39" fontId="6" fillId="0" borderId="0" xfId="0" applyNumberFormat="1" applyFont="1" applyFill="1" applyBorder="1" applyProtection="1"/>
    <xf numFmtId="39" fontId="3" fillId="0" borderId="0" xfId="0" applyNumberFormat="1" applyFont="1" applyFill="1" applyBorder="1" applyProtection="1"/>
    <xf numFmtId="0" fontId="3" fillId="0" borderId="0" xfId="0" applyFont="1" applyFill="1" applyBorder="1"/>
    <xf numFmtId="39" fontId="6" fillId="0" borderId="4" xfId="0" applyNumberFormat="1" applyFont="1" applyFill="1" applyBorder="1" applyAlignment="1" applyProtection="1">
      <alignment horizontal="right"/>
    </xf>
    <xf numFmtId="39" fontId="6" fillId="0" borderId="4" xfId="0" quotePrefix="1" applyNumberFormat="1" applyFont="1" applyFill="1" applyBorder="1" applyAlignment="1" applyProtection="1">
      <alignment horizontal="right"/>
    </xf>
    <xf numFmtId="39" fontId="6" fillId="0" borderId="4" xfId="0" applyNumberFormat="1" applyFont="1" applyFill="1" applyBorder="1" applyAlignment="1" applyProtection="1"/>
    <xf numFmtId="39" fontId="6" fillId="0" borderId="4" xfId="0" quotePrefix="1" applyNumberFormat="1" applyFont="1" applyFill="1" applyBorder="1" applyAlignment="1" applyProtection="1"/>
    <xf numFmtId="39" fontId="6" fillId="0" borderId="4" xfId="0" applyNumberFormat="1" applyFont="1" applyFill="1" applyBorder="1" applyProtection="1"/>
    <xf numFmtId="39" fontId="3" fillId="0" borderId="4" xfId="0" applyNumberFormat="1" applyFont="1" applyFill="1" applyBorder="1" applyProtection="1"/>
    <xf numFmtId="0" fontId="3" fillId="0" borderId="4" xfId="0" applyFont="1" applyFill="1" applyBorder="1"/>
    <xf numFmtId="37" fontId="6" fillId="0" borderId="4" xfId="0" applyNumberFormat="1" applyFont="1" applyFill="1" applyBorder="1" applyProtection="1"/>
    <xf numFmtId="164" fontId="6" fillId="0" borderId="7" xfId="0" applyNumberFormat="1" applyFont="1" applyBorder="1" applyAlignment="1" applyProtection="1">
      <alignment horizontal="left" indent="1"/>
    </xf>
    <xf numFmtId="39" fontId="6" fillId="0" borderId="6" xfId="0" applyNumberFormat="1" applyFont="1" applyFill="1" applyBorder="1" applyAlignment="1" applyProtection="1">
      <alignment horizontal="right"/>
    </xf>
    <xf numFmtId="39" fontId="6" fillId="0" borderId="5" xfId="0" applyNumberFormat="1" applyFont="1" applyFill="1" applyBorder="1" applyAlignment="1" applyProtection="1">
      <alignment horizontal="right"/>
    </xf>
    <xf numFmtId="0" fontId="10" fillId="0" borderId="3" xfId="0" applyFont="1" applyBorder="1"/>
    <xf numFmtId="39" fontId="3" fillId="0" borderId="0" xfId="0" applyNumberFormat="1" applyFont="1" applyFill="1" applyBorder="1" applyAlignment="1" applyProtection="1">
      <alignment horizontal="right"/>
    </xf>
    <xf numFmtId="39" fontId="3" fillId="0" borderId="4" xfId="0" applyNumberFormat="1" applyFont="1" applyFill="1" applyBorder="1" applyAlignment="1" applyProtection="1">
      <alignment horizontal="right"/>
    </xf>
    <xf numFmtId="39" fontId="3" fillId="0" borderId="3" xfId="0" applyNumberFormat="1" applyFont="1" applyFill="1" applyBorder="1" applyAlignment="1" applyProtection="1">
      <alignment horizontal="right"/>
    </xf>
    <xf numFmtId="39" fontId="3" fillId="0" borderId="2" xfId="0" applyNumberFormat="1" applyFont="1" applyFill="1" applyBorder="1" applyAlignment="1" applyProtection="1">
      <alignment horizontal="right"/>
    </xf>
    <xf numFmtId="39" fontId="3" fillId="0" borderId="8" xfId="0" applyNumberFormat="1" applyFont="1" applyFill="1" applyBorder="1" applyAlignment="1" applyProtection="1">
      <alignment horizontal="right"/>
    </xf>
    <xf numFmtId="39" fontId="6" fillId="0" borderId="9" xfId="0" applyNumberFormat="1" applyFont="1" applyFill="1" applyBorder="1" applyAlignment="1" applyProtection="1">
      <alignment horizontal="right"/>
    </xf>
    <xf numFmtId="39" fontId="6" fillId="0" borderId="9" xfId="0" quotePrefix="1" applyNumberFormat="1" applyFont="1" applyFill="1" applyBorder="1" applyAlignment="1" applyProtection="1">
      <alignment horizontal="right"/>
    </xf>
    <xf numFmtId="39" fontId="3" fillId="0" borderId="9" xfId="0" applyNumberFormat="1" applyFont="1" applyFill="1" applyBorder="1" applyAlignment="1" applyProtection="1">
      <alignment horizontal="right"/>
    </xf>
    <xf numFmtId="39" fontId="6" fillId="0" borderId="9" xfId="0" applyNumberFormat="1" applyFont="1" applyFill="1" applyBorder="1" applyAlignment="1" applyProtection="1"/>
    <xf numFmtId="39" fontId="6" fillId="0" borderId="9" xfId="0" quotePrefix="1" applyNumberFormat="1" applyFont="1" applyFill="1" applyBorder="1" applyAlignment="1" applyProtection="1"/>
    <xf numFmtId="39" fontId="6" fillId="0" borderId="9" xfId="0" applyNumberFormat="1" applyFont="1" applyFill="1" applyBorder="1" applyProtection="1"/>
    <xf numFmtId="39" fontId="3" fillId="0" borderId="9" xfId="0" applyNumberFormat="1" applyFont="1" applyFill="1" applyBorder="1" applyProtection="1"/>
    <xf numFmtId="0" fontId="3" fillId="0" borderId="9" xfId="0" applyFont="1" applyFill="1" applyBorder="1"/>
    <xf numFmtId="39" fontId="6" fillId="0" borderId="7" xfId="0" applyNumberFormat="1" applyFont="1" applyFill="1" applyBorder="1" applyAlignment="1" applyProtection="1">
      <alignment horizontal="right"/>
    </xf>
    <xf numFmtId="0" fontId="3" fillId="2" borderId="10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right" vertical="center"/>
    </xf>
    <xf numFmtId="43" fontId="3" fillId="0" borderId="8" xfId="20" applyFont="1" applyBorder="1" applyProtection="1"/>
    <xf numFmtId="43" fontId="6" fillId="0" borderId="9" xfId="20" applyFont="1" applyBorder="1"/>
    <xf numFmtId="43" fontId="6" fillId="0" borderId="9" xfId="20" quotePrefix="1" applyFont="1" applyBorder="1" applyAlignment="1">
      <alignment horizontal="right"/>
    </xf>
    <xf numFmtId="43" fontId="6" fillId="0" borderId="9" xfId="20" applyFont="1" applyFill="1" applyBorder="1"/>
    <xf numFmtId="43" fontId="6" fillId="0" borderId="9" xfId="20" applyFont="1" applyFill="1" applyBorder="1" applyAlignment="1">
      <alignment horizontal="right"/>
    </xf>
    <xf numFmtId="43" fontId="3" fillId="0" borderId="9" xfId="20" applyFont="1" applyFill="1" applyBorder="1" applyProtection="1"/>
    <xf numFmtId="43" fontId="6" fillId="0" borderId="9" xfId="20" applyFont="1" applyBorder="1" applyProtection="1"/>
    <xf numFmtId="43" fontId="6" fillId="0" borderId="9" xfId="20" applyFont="1" applyFill="1" applyBorder="1" applyProtection="1"/>
    <xf numFmtId="43" fontId="6" fillId="0" borderId="9" xfId="20" applyFont="1" applyFill="1" applyBorder="1" applyAlignment="1" applyProtection="1">
      <alignment horizontal="right"/>
    </xf>
    <xf numFmtId="43" fontId="3" fillId="0" borderId="9" xfId="20" applyFont="1" applyFill="1" applyBorder="1"/>
    <xf numFmtId="43" fontId="6" fillId="0" borderId="7" xfId="20" applyFont="1" applyFill="1" applyBorder="1"/>
    <xf numFmtId="4" fontId="3" fillId="0" borderId="8" xfId="0" applyNumberFormat="1" applyFont="1" applyBorder="1" applyProtection="1"/>
    <xf numFmtId="4" fontId="6" fillId="0" borderId="9" xfId="0" applyNumberFormat="1" applyFont="1" applyBorder="1"/>
    <xf numFmtId="4" fontId="6" fillId="0" borderId="9" xfId="0" quotePrefix="1" applyNumberFormat="1" applyFont="1" applyBorder="1" applyAlignment="1">
      <alignment horizontal="right"/>
    </xf>
    <xf numFmtId="4" fontId="6" fillId="0" borderId="9" xfId="0" applyNumberFormat="1" applyFont="1" applyFill="1" applyBorder="1"/>
    <xf numFmtId="4" fontId="3" fillId="0" borderId="9" xfId="0" applyNumberFormat="1" applyFont="1" applyFill="1" applyBorder="1" applyProtection="1"/>
    <xf numFmtId="4" fontId="6" fillId="0" borderId="9" xfId="22" applyNumberFormat="1" applyFont="1" applyBorder="1" applyProtection="1"/>
    <xf numFmtId="4" fontId="6" fillId="0" borderId="9" xfId="0" quotePrefix="1" applyNumberFormat="1" applyFont="1" applyFill="1" applyBorder="1" applyAlignment="1">
      <alignment horizontal="right"/>
    </xf>
    <xf numFmtId="4" fontId="6" fillId="0" borderId="9" xfId="22" applyNumberFormat="1" applyFont="1" applyFill="1" applyBorder="1" applyProtection="1"/>
    <xf numFmtId="4" fontId="6" fillId="0" borderId="9" xfId="0" applyNumberFormat="1" applyFont="1" applyFill="1" applyBorder="1" applyAlignment="1">
      <alignment horizontal="right"/>
    </xf>
    <xf numFmtId="4" fontId="20" fillId="0" borderId="9" xfId="0" applyNumberFormat="1" applyFont="1" applyFill="1" applyBorder="1"/>
    <xf numFmtId="4" fontId="3" fillId="0" borderId="9" xfId="20" applyNumberFormat="1" applyFont="1" applyFill="1" applyBorder="1" applyProtection="1"/>
    <xf numFmtId="4" fontId="3" fillId="0" borderId="9" xfId="20" applyNumberFormat="1" applyFont="1" applyFill="1" applyBorder="1"/>
    <xf numFmtId="4" fontId="6" fillId="0" borderId="7" xfId="0" applyNumberFormat="1" applyFont="1" applyFill="1" applyBorder="1"/>
    <xf numFmtId="2" fontId="6" fillId="0" borderId="9" xfId="0" applyNumberFormat="1" applyFont="1" applyFill="1" applyBorder="1" applyAlignment="1">
      <alignment horizontal="right"/>
    </xf>
    <xf numFmtId="9" fontId="6" fillId="0" borderId="9" xfId="21" quotePrefix="1" applyFont="1" applyFill="1" applyBorder="1" applyAlignment="1" applyProtection="1">
      <alignment horizontal="right"/>
    </xf>
    <xf numFmtId="4" fontId="3" fillId="0" borderId="9" xfId="0" applyNumberFormat="1" applyFont="1" applyFill="1" applyBorder="1"/>
    <xf numFmtId="4" fontId="21" fillId="0" borderId="9" xfId="0" applyNumberFormat="1" applyFont="1" applyFill="1" applyBorder="1"/>
    <xf numFmtId="2" fontId="6" fillId="0" borderId="9" xfId="0" quotePrefix="1" applyNumberFormat="1" applyFont="1" applyFill="1" applyBorder="1" applyAlignment="1">
      <alignment horizontal="right"/>
    </xf>
    <xf numFmtId="4" fontId="6" fillId="0" borderId="9" xfId="21" quotePrefix="1" applyNumberFormat="1" applyFont="1" applyFill="1" applyBorder="1" applyProtection="1"/>
    <xf numFmtId="39" fontId="3" fillId="0" borderId="12" xfId="0" applyNumberFormat="1" applyFont="1" applyFill="1" applyBorder="1" applyAlignment="1" applyProtection="1">
      <alignment horizontal="right"/>
    </xf>
    <xf numFmtId="164" fontId="3" fillId="0" borderId="8" xfId="0" applyNumberFormat="1" applyFont="1" applyBorder="1" applyAlignment="1" applyProtection="1">
      <alignment horizontal="left"/>
    </xf>
    <xf numFmtId="164" fontId="6" fillId="0" borderId="9" xfId="0" applyNumberFormat="1" applyFont="1" applyBorder="1" applyAlignment="1" applyProtection="1">
      <alignment horizontal="left" indent="1"/>
    </xf>
    <xf numFmtId="164" fontId="3" fillId="0" borderId="9" xfId="0" applyNumberFormat="1" applyFont="1" applyBorder="1" applyAlignment="1" applyProtection="1">
      <alignment horizontal="left"/>
    </xf>
    <xf numFmtId="164" fontId="6" fillId="0" borderId="9" xfId="0" applyNumberFormat="1" applyFont="1" applyBorder="1" applyAlignment="1" applyProtection="1">
      <alignment horizontal="left"/>
    </xf>
    <xf numFmtId="164" fontId="6" fillId="0" borderId="12" xfId="0" applyNumberFormat="1" applyFont="1" applyBorder="1" applyAlignment="1" applyProtection="1">
      <alignment horizontal="left" indent="1"/>
    </xf>
    <xf numFmtId="4" fontId="3" fillId="0" borderId="9" xfId="0" applyNumberFormat="1" applyFont="1" applyBorder="1" applyProtection="1"/>
    <xf numFmtId="4" fontId="6" fillId="3" borderId="9" xfId="0" applyNumberFormat="1" applyFont="1" applyFill="1" applyBorder="1"/>
    <xf numFmtId="4" fontId="6" fillId="3" borderId="9" xfId="22" applyNumberFormat="1" applyFont="1" applyFill="1" applyBorder="1" applyProtection="1"/>
    <xf numFmtId="2" fontId="6" fillId="3" borderId="9" xfId="0" applyNumberFormat="1" applyFont="1" applyFill="1" applyBorder="1" applyAlignment="1">
      <alignment horizontal="right"/>
    </xf>
    <xf numFmtId="2" fontId="6" fillId="0" borderId="9" xfId="0" applyNumberFormat="1" applyFont="1" applyBorder="1" applyAlignment="1">
      <alignment horizontal="right"/>
    </xf>
  </cellXfs>
  <cellStyles count="23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Normal_Hydro Power Plants" xfId="22"/>
    <cellStyle name="Percent" xfId="21" builtinId="5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IS/Sysrpt1998_2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000"/>
      <sheetName val="Gen_Import"/>
      <sheetName val="Sales"/>
      <sheetName val="Consumers"/>
    </sheetNames>
    <sheetDataSet>
      <sheetData sheetId="0" refreshError="1"/>
      <sheetData sheetId="1" refreshError="1">
        <row r="2522">
          <cell r="E2522">
            <v>35524.5</v>
          </cell>
        </row>
        <row r="2523">
          <cell r="E2523">
            <v>66626.5</v>
          </cell>
        </row>
        <row r="2524">
          <cell r="E2524">
            <v>57078.9</v>
          </cell>
        </row>
        <row r="2525">
          <cell r="E2525">
            <v>64534.5</v>
          </cell>
        </row>
        <row r="2526">
          <cell r="E2526">
            <v>73513.600000000006</v>
          </cell>
        </row>
        <row r="2527">
          <cell r="E2527">
            <v>34831</v>
          </cell>
        </row>
        <row r="2528">
          <cell r="E2528">
            <v>43898</v>
          </cell>
        </row>
        <row r="2529">
          <cell r="E2529">
            <v>89578</v>
          </cell>
        </row>
        <row r="2530">
          <cell r="E2530">
            <v>89471</v>
          </cell>
        </row>
        <row r="2531">
          <cell r="E2531">
            <v>42427</v>
          </cell>
        </row>
        <row r="2532">
          <cell r="E2532">
            <v>50833</v>
          </cell>
        </row>
        <row r="2533">
          <cell r="E2533">
            <v>56774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4"/>
  <sheetViews>
    <sheetView tabSelected="1" workbookViewId="0">
      <selection activeCell="Q13" sqref="Q13"/>
    </sheetView>
  </sheetViews>
  <sheetFormatPr defaultRowHeight="12.75"/>
  <cols>
    <col min="1" max="1" width="34.28515625" style="5" customWidth="1"/>
    <col min="2" max="2" width="11.140625" style="5" hidden="1" customWidth="1"/>
    <col min="3" max="3" width="11" style="5" hidden="1" customWidth="1"/>
    <col min="4" max="4" width="11.85546875" style="5" hidden="1" customWidth="1"/>
    <col min="5" max="5" width="10.28515625" style="5" hidden="1" customWidth="1"/>
    <col min="6" max="6" width="10.140625" style="5" hidden="1" customWidth="1"/>
    <col min="7" max="7" width="10.28515625" style="5" hidden="1" customWidth="1"/>
    <col min="8" max="12" width="11.85546875" style="5" customWidth="1"/>
    <col min="13" max="232" width="9.140625" style="5"/>
    <col min="233" max="233" width="39.42578125" style="5" customWidth="1"/>
    <col min="234" max="235" width="12.5703125" style="5" customWidth="1"/>
    <col min="236" max="236" width="12.28515625" style="5" customWidth="1"/>
    <col min="237" max="238" width="11.85546875" style="5" customWidth="1"/>
    <col min="239" max="488" width="9.140625" style="5"/>
    <col min="489" max="489" width="39.42578125" style="5" customWidth="1"/>
    <col min="490" max="491" width="12.5703125" style="5" customWidth="1"/>
    <col min="492" max="492" width="12.28515625" style="5" customWidth="1"/>
    <col min="493" max="494" width="11.85546875" style="5" customWidth="1"/>
    <col min="495" max="744" width="9.140625" style="5"/>
    <col min="745" max="745" width="39.42578125" style="5" customWidth="1"/>
    <col min="746" max="747" width="12.5703125" style="5" customWidth="1"/>
    <col min="748" max="748" width="12.28515625" style="5" customWidth="1"/>
    <col min="749" max="750" width="11.85546875" style="5" customWidth="1"/>
    <col min="751" max="1000" width="9.140625" style="5"/>
    <col min="1001" max="1001" width="39.42578125" style="5" customWidth="1"/>
    <col min="1002" max="1003" width="12.5703125" style="5" customWidth="1"/>
    <col min="1004" max="1004" width="12.28515625" style="5" customWidth="1"/>
    <col min="1005" max="1006" width="11.85546875" style="5" customWidth="1"/>
    <col min="1007" max="1256" width="9.140625" style="5"/>
    <col min="1257" max="1257" width="39.42578125" style="5" customWidth="1"/>
    <col min="1258" max="1259" width="12.5703125" style="5" customWidth="1"/>
    <col min="1260" max="1260" width="12.28515625" style="5" customWidth="1"/>
    <col min="1261" max="1262" width="11.85546875" style="5" customWidth="1"/>
    <col min="1263" max="1512" width="9.140625" style="5"/>
    <col min="1513" max="1513" width="39.42578125" style="5" customWidth="1"/>
    <col min="1514" max="1515" width="12.5703125" style="5" customWidth="1"/>
    <col min="1516" max="1516" width="12.28515625" style="5" customWidth="1"/>
    <col min="1517" max="1518" width="11.85546875" style="5" customWidth="1"/>
    <col min="1519" max="1768" width="9.140625" style="5"/>
    <col min="1769" max="1769" width="39.42578125" style="5" customWidth="1"/>
    <col min="1770" max="1771" width="12.5703125" style="5" customWidth="1"/>
    <col min="1772" max="1772" width="12.28515625" style="5" customWidth="1"/>
    <col min="1773" max="1774" width="11.85546875" style="5" customWidth="1"/>
    <col min="1775" max="2024" width="9.140625" style="5"/>
    <col min="2025" max="2025" width="39.42578125" style="5" customWidth="1"/>
    <col min="2026" max="2027" width="12.5703125" style="5" customWidth="1"/>
    <col min="2028" max="2028" width="12.28515625" style="5" customWidth="1"/>
    <col min="2029" max="2030" width="11.85546875" style="5" customWidth="1"/>
    <col min="2031" max="2280" width="9.140625" style="5"/>
    <col min="2281" max="2281" width="39.42578125" style="5" customWidth="1"/>
    <col min="2282" max="2283" width="12.5703125" style="5" customWidth="1"/>
    <col min="2284" max="2284" width="12.28515625" style="5" customWidth="1"/>
    <col min="2285" max="2286" width="11.85546875" style="5" customWidth="1"/>
    <col min="2287" max="2536" width="9.140625" style="5"/>
    <col min="2537" max="2537" width="39.42578125" style="5" customWidth="1"/>
    <col min="2538" max="2539" width="12.5703125" style="5" customWidth="1"/>
    <col min="2540" max="2540" width="12.28515625" style="5" customWidth="1"/>
    <col min="2541" max="2542" width="11.85546875" style="5" customWidth="1"/>
    <col min="2543" max="2792" width="9.140625" style="5"/>
    <col min="2793" max="2793" width="39.42578125" style="5" customWidth="1"/>
    <col min="2794" max="2795" width="12.5703125" style="5" customWidth="1"/>
    <col min="2796" max="2796" width="12.28515625" style="5" customWidth="1"/>
    <col min="2797" max="2798" width="11.85546875" style="5" customWidth="1"/>
    <col min="2799" max="3048" width="9.140625" style="5"/>
    <col min="3049" max="3049" width="39.42578125" style="5" customWidth="1"/>
    <col min="3050" max="3051" width="12.5703125" style="5" customWidth="1"/>
    <col min="3052" max="3052" width="12.28515625" style="5" customWidth="1"/>
    <col min="3053" max="3054" width="11.85546875" style="5" customWidth="1"/>
    <col min="3055" max="3304" width="9.140625" style="5"/>
    <col min="3305" max="3305" width="39.42578125" style="5" customWidth="1"/>
    <col min="3306" max="3307" width="12.5703125" style="5" customWidth="1"/>
    <col min="3308" max="3308" width="12.28515625" style="5" customWidth="1"/>
    <col min="3309" max="3310" width="11.85546875" style="5" customWidth="1"/>
    <col min="3311" max="3560" width="9.140625" style="5"/>
    <col min="3561" max="3561" width="39.42578125" style="5" customWidth="1"/>
    <col min="3562" max="3563" width="12.5703125" style="5" customWidth="1"/>
    <col min="3564" max="3564" width="12.28515625" style="5" customWidth="1"/>
    <col min="3565" max="3566" width="11.85546875" style="5" customWidth="1"/>
    <col min="3567" max="3816" width="9.140625" style="5"/>
    <col min="3817" max="3817" width="39.42578125" style="5" customWidth="1"/>
    <col min="3818" max="3819" width="12.5703125" style="5" customWidth="1"/>
    <col min="3820" max="3820" width="12.28515625" style="5" customWidth="1"/>
    <col min="3821" max="3822" width="11.85546875" style="5" customWidth="1"/>
    <col min="3823" max="4072" width="9.140625" style="5"/>
    <col min="4073" max="4073" width="39.42578125" style="5" customWidth="1"/>
    <col min="4074" max="4075" width="12.5703125" style="5" customWidth="1"/>
    <col min="4076" max="4076" width="12.28515625" style="5" customWidth="1"/>
    <col min="4077" max="4078" width="11.85546875" style="5" customWidth="1"/>
    <col min="4079" max="4328" width="9.140625" style="5"/>
    <col min="4329" max="4329" width="39.42578125" style="5" customWidth="1"/>
    <col min="4330" max="4331" width="12.5703125" style="5" customWidth="1"/>
    <col min="4332" max="4332" width="12.28515625" style="5" customWidth="1"/>
    <col min="4333" max="4334" width="11.85546875" style="5" customWidth="1"/>
    <col min="4335" max="4584" width="9.140625" style="5"/>
    <col min="4585" max="4585" width="39.42578125" style="5" customWidth="1"/>
    <col min="4586" max="4587" width="12.5703125" style="5" customWidth="1"/>
    <col min="4588" max="4588" width="12.28515625" style="5" customWidth="1"/>
    <col min="4589" max="4590" width="11.85546875" style="5" customWidth="1"/>
    <col min="4591" max="4840" width="9.140625" style="5"/>
    <col min="4841" max="4841" width="39.42578125" style="5" customWidth="1"/>
    <col min="4842" max="4843" width="12.5703125" style="5" customWidth="1"/>
    <col min="4844" max="4844" width="12.28515625" style="5" customWidth="1"/>
    <col min="4845" max="4846" width="11.85546875" style="5" customWidth="1"/>
    <col min="4847" max="5096" width="9.140625" style="5"/>
    <col min="5097" max="5097" width="39.42578125" style="5" customWidth="1"/>
    <col min="5098" max="5099" width="12.5703125" style="5" customWidth="1"/>
    <col min="5100" max="5100" width="12.28515625" style="5" customWidth="1"/>
    <col min="5101" max="5102" width="11.85546875" style="5" customWidth="1"/>
    <col min="5103" max="5352" width="9.140625" style="5"/>
    <col min="5353" max="5353" width="39.42578125" style="5" customWidth="1"/>
    <col min="5354" max="5355" width="12.5703125" style="5" customWidth="1"/>
    <col min="5356" max="5356" width="12.28515625" style="5" customWidth="1"/>
    <col min="5357" max="5358" width="11.85546875" style="5" customWidth="1"/>
    <col min="5359" max="5608" width="9.140625" style="5"/>
    <col min="5609" max="5609" width="39.42578125" style="5" customWidth="1"/>
    <col min="5610" max="5611" width="12.5703125" style="5" customWidth="1"/>
    <col min="5612" max="5612" width="12.28515625" style="5" customWidth="1"/>
    <col min="5613" max="5614" width="11.85546875" style="5" customWidth="1"/>
    <col min="5615" max="5864" width="9.140625" style="5"/>
    <col min="5865" max="5865" width="39.42578125" style="5" customWidth="1"/>
    <col min="5866" max="5867" width="12.5703125" style="5" customWidth="1"/>
    <col min="5868" max="5868" width="12.28515625" style="5" customWidth="1"/>
    <col min="5869" max="5870" width="11.85546875" style="5" customWidth="1"/>
    <col min="5871" max="6120" width="9.140625" style="5"/>
    <col min="6121" max="6121" width="39.42578125" style="5" customWidth="1"/>
    <col min="6122" max="6123" width="12.5703125" style="5" customWidth="1"/>
    <col min="6124" max="6124" width="12.28515625" style="5" customWidth="1"/>
    <col min="6125" max="6126" width="11.85546875" style="5" customWidth="1"/>
    <col min="6127" max="6376" width="9.140625" style="5"/>
    <col min="6377" max="6377" width="39.42578125" style="5" customWidth="1"/>
    <col min="6378" max="6379" width="12.5703125" style="5" customWidth="1"/>
    <col min="6380" max="6380" width="12.28515625" style="5" customWidth="1"/>
    <col min="6381" max="6382" width="11.85546875" style="5" customWidth="1"/>
    <col min="6383" max="6632" width="9.140625" style="5"/>
    <col min="6633" max="6633" width="39.42578125" style="5" customWidth="1"/>
    <col min="6634" max="6635" width="12.5703125" style="5" customWidth="1"/>
    <col min="6636" max="6636" width="12.28515625" style="5" customWidth="1"/>
    <col min="6637" max="6638" width="11.85546875" style="5" customWidth="1"/>
    <col min="6639" max="6888" width="9.140625" style="5"/>
    <col min="6889" max="6889" width="39.42578125" style="5" customWidth="1"/>
    <col min="6890" max="6891" width="12.5703125" style="5" customWidth="1"/>
    <col min="6892" max="6892" width="12.28515625" style="5" customWidth="1"/>
    <col min="6893" max="6894" width="11.85546875" style="5" customWidth="1"/>
    <col min="6895" max="7144" width="9.140625" style="5"/>
    <col min="7145" max="7145" width="39.42578125" style="5" customWidth="1"/>
    <col min="7146" max="7147" width="12.5703125" style="5" customWidth="1"/>
    <col min="7148" max="7148" width="12.28515625" style="5" customWidth="1"/>
    <col min="7149" max="7150" width="11.85546875" style="5" customWidth="1"/>
    <col min="7151" max="7400" width="9.140625" style="5"/>
    <col min="7401" max="7401" width="39.42578125" style="5" customWidth="1"/>
    <col min="7402" max="7403" width="12.5703125" style="5" customWidth="1"/>
    <col min="7404" max="7404" width="12.28515625" style="5" customWidth="1"/>
    <col min="7405" max="7406" width="11.85546875" style="5" customWidth="1"/>
    <col min="7407" max="7656" width="9.140625" style="5"/>
    <col min="7657" max="7657" width="39.42578125" style="5" customWidth="1"/>
    <col min="7658" max="7659" width="12.5703125" style="5" customWidth="1"/>
    <col min="7660" max="7660" width="12.28515625" style="5" customWidth="1"/>
    <col min="7661" max="7662" width="11.85546875" style="5" customWidth="1"/>
    <col min="7663" max="7912" width="9.140625" style="5"/>
    <col min="7913" max="7913" width="39.42578125" style="5" customWidth="1"/>
    <col min="7914" max="7915" width="12.5703125" style="5" customWidth="1"/>
    <col min="7916" max="7916" width="12.28515625" style="5" customWidth="1"/>
    <col min="7917" max="7918" width="11.85546875" style="5" customWidth="1"/>
    <col min="7919" max="8168" width="9.140625" style="5"/>
    <col min="8169" max="8169" width="39.42578125" style="5" customWidth="1"/>
    <col min="8170" max="8171" width="12.5703125" style="5" customWidth="1"/>
    <col min="8172" max="8172" width="12.28515625" style="5" customWidth="1"/>
    <col min="8173" max="8174" width="11.85546875" style="5" customWidth="1"/>
    <col min="8175" max="8424" width="9.140625" style="5"/>
    <col min="8425" max="8425" width="39.42578125" style="5" customWidth="1"/>
    <col min="8426" max="8427" width="12.5703125" style="5" customWidth="1"/>
    <col min="8428" max="8428" width="12.28515625" style="5" customWidth="1"/>
    <col min="8429" max="8430" width="11.85546875" style="5" customWidth="1"/>
    <col min="8431" max="8680" width="9.140625" style="5"/>
    <col min="8681" max="8681" width="39.42578125" style="5" customWidth="1"/>
    <col min="8682" max="8683" width="12.5703125" style="5" customWidth="1"/>
    <col min="8684" max="8684" width="12.28515625" style="5" customWidth="1"/>
    <col min="8685" max="8686" width="11.85546875" style="5" customWidth="1"/>
    <col min="8687" max="8936" width="9.140625" style="5"/>
    <col min="8937" max="8937" width="39.42578125" style="5" customWidth="1"/>
    <col min="8938" max="8939" width="12.5703125" style="5" customWidth="1"/>
    <col min="8940" max="8940" width="12.28515625" style="5" customWidth="1"/>
    <col min="8941" max="8942" width="11.85546875" style="5" customWidth="1"/>
    <col min="8943" max="9192" width="9.140625" style="5"/>
    <col min="9193" max="9193" width="39.42578125" style="5" customWidth="1"/>
    <col min="9194" max="9195" width="12.5703125" style="5" customWidth="1"/>
    <col min="9196" max="9196" width="12.28515625" style="5" customWidth="1"/>
    <col min="9197" max="9198" width="11.85546875" style="5" customWidth="1"/>
    <col min="9199" max="9448" width="9.140625" style="5"/>
    <col min="9449" max="9449" width="39.42578125" style="5" customWidth="1"/>
    <col min="9450" max="9451" width="12.5703125" style="5" customWidth="1"/>
    <col min="9452" max="9452" width="12.28515625" style="5" customWidth="1"/>
    <col min="9453" max="9454" width="11.85546875" style="5" customWidth="1"/>
    <col min="9455" max="9704" width="9.140625" style="5"/>
    <col min="9705" max="9705" width="39.42578125" style="5" customWidth="1"/>
    <col min="9706" max="9707" width="12.5703125" style="5" customWidth="1"/>
    <col min="9708" max="9708" width="12.28515625" style="5" customWidth="1"/>
    <col min="9709" max="9710" width="11.85546875" style="5" customWidth="1"/>
    <col min="9711" max="9960" width="9.140625" style="5"/>
    <col min="9961" max="9961" width="39.42578125" style="5" customWidth="1"/>
    <col min="9962" max="9963" width="12.5703125" style="5" customWidth="1"/>
    <col min="9964" max="9964" width="12.28515625" style="5" customWidth="1"/>
    <col min="9965" max="9966" width="11.85546875" style="5" customWidth="1"/>
    <col min="9967" max="10216" width="9.140625" style="5"/>
    <col min="10217" max="10217" width="39.42578125" style="5" customWidth="1"/>
    <col min="10218" max="10219" width="12.5703125" style="5" customWidth="1"/>
    <col min="10220" max="10220" width="12.28515625" style="5" customWidth="1"/>
    <col min="10221" max="10222" width="11.85546875" style="5" customWidth="1"/>
    <col min="10223" max="10472" width="9.140625" style="5"/>
    <col min="10473" max="10473" width="39.42578125" style="5" customWidth="1"/>
    <col min="10474" max="10475" width="12.5703125" style="5" customWidth="1"/>
    <col min="10476" max="10476" width="12.28515625" style="5" customWidth="1"/>
    <col min="10477" max="10478" width="11.85546875" style="5" customWidth="1"/>
    <col min="10479" max="10728" width="9.140625" style="5"/>
    <col min="10729" max="10729" width="39.42578125" style="5" customWidth="1"/>
    <col min="10730" max="10731" width="12.5703125" style="5" customWidth="1"/>
    <col min="10732" max="10732" width="12.28515625" style="5" customWidth="1"/>
    <col min="10733" max="10734" width="11.85546875" style="5" customWidth="1"/>
    <col min="10735" max="10984" width="9.140625" style="5"/>
    <col min="10985" max="10985" width="39.42578125" style="5" customWidth="1"/>
    <col min="10986" max="10987" width="12.5703125" style="5" customWidth="1"/>
    <col min="10988" max="10988" width="12.28515625" style="5" customWidth="1"/>
    <col min="10989" max="10990" width="11.85546875" style="5" customWidth="1"/>
    <col min="10991" max="11240" width="9.140625" style="5"/>
    <col min="11241" max="11241" width="39.42578125" style="5" customWidth="1"/>
    <col min="11242" max="11243" width="12.5703125" style="5" customWidth="1"/>
    <col min="11244" max="11244" width="12.28515625" style="5" customWidth="1"/>
    <col min="11245" max="11246" width="11.85546875" style="5" customWidth="1"/>
    <col min="11247" max="11496" width="9.140625" style="5"/>
    <col min="11497" max="11497" width="39.42578125" style="5" customWidth="1"/>
    <col min="11498" max="11499" width="12.5703125" style="5" customWidth="1"/>
    <col min="11500" max="11500" width="12.28515625" style="5" customWidth="1"/>
    <col min="11501" max="11502" width="11.85546875" style="5" customWidth="1"/>
    <col min="11503" max="11752" width="9.140625" style="5"/>
    <col min="11753" max="11753" width="39.42578125" style="5" customWidth="1"/>
    <col min="11754" max="11755" width="12.5703125" style="5" customWidth="1"/>
    <col min="11756" max="11756" width="12.28515625" style="5" customWidth="1"/>
    <col min="11757" max="11758" width="11.85546875" style="5" customWidth="1"/>
    <col min="11759" max="12008" width="9.140625" style="5"/>
    <col min="12009" max="12009" width="39.42578125" style="5" customWidth="1"/>
    <col min="12010" max="12011" width="12.5703125" style="5" customWidth="1"/>
    <col min="12012" max="12012" width="12.28515625" style="5" customWidth="1"/>
    <col min="12013" max="12014" width="11.85546875" style="5" customWidth="1"/>
    <col min="12015" max="12264" width="9.140625" style="5"/>
    <col min="12265" max="12265" width="39.42578125" style="5" customWidth="1"/>
    <col min="12266" max="12267" width="12.5703125" style="5" customWidth="1"/>
    <col min="12268" max="12268" width="12.28515625" style="5" customWidth="1"/>
    <col min="12269" max="12270" width="11.85546875" style="5" customWidth="1"/>
    <col min="12271" max="12520" width="9.140625" style="5"/>
    <col min="12521" max="12521" width="39.42578125" style="5" customWidth="1"/>
    <col min="12522" max="12523" width="12.5703125" style="5" customWidth="1"/>
    <col min="12524" max="12524" width="12.28515625" style="5" customWidth="1"/>
    <col min="12525" max="12526" width="11.85546875" style="5" customWidth="1"/>
    <col min="12527" max="12776" width="9.140625" style="5"/>
    <col min="12777" max="12777" width="39.42578125" style="5" customWidth="1"/>
    <col min="12778" max="12779" width="12.5703125" style="5" customWidth="1"/>
    <col min="12780" max="12780" width="12.28515625" style="5" customWidth="1"/>
    <col min="12781" max="12782" width="11.85546875" style="5" customWidth="1"/>
    <col min="12783" max="13032" width="9.140625" style="5"/>
    <col min="13033" max="13033" width="39.42578125" style="5" customWidth="1"/>
    <col min="13034" max="13035" width="12.5703125" style="5" customWidth="1"/>
    <col min="13036" max="13036" width="12.28515625" style="5" customWidth="1"/>
    <col min="13037" max="13038" width="11.85546875" style="5" customWidth="1"/>
    <col min="13039" max="13288" width="9.140625" style="5"/>
    <col min="13289" max="13289" width="39.42578125" style="5" customWidth="1"/>
    <col min="13290" max="13291" width="12.5703125" style="5" customWidth="1"/>
    <col min="13292" max="13292" width="12.28515625" style="5" customWidth="1"/>
    <col min="13293" max="13294" width="11.85546875" style="5" customWidth="1"/>
    <col min="13295" max="13544" width="9.140625" style="5"/>
    <col min="13545" max="13545" width="39.42578125" style="5" customWidth="1"/>
    <col min="13546" max="13547" width="12.5703125" style="5" customWidth="1"/>
    <col min="13548" max="13548" width="12.28515625" style="5" customWidth="1"/>
    <col min="13549" max="13550" width="11.85546875" style="5" customWidth="1"/>
    <col min="13551" max="13800" width="9.140625" style="5"/>
    <col min="13801" max="13801" width="39.42578125" style="5" customWidth="1"/>
    <col min="13802" max="13803" width="12.5703125" style="5" customWidth="1"/>
    <col min="13804" max="13804" width="12.28515625" style="5" customWidth="1"/>
    <col min="13805" max="13806" width="11.85546875" style="5" customWidth="1"/>
    <col min="13807" max="14056" width="9.140625" style="5"/>
    <col min="14057" max="14057" width="39.42578125" style="5" customWidth="1"/>
    <col min="14058" max="14059" width="12.5703125" style="5" customWidth="1"/>
    <col min="14060" max="14060" width="12.28515625" style="5" customWidth="1"/>
    <col min="14061" max="14062" width="11.85546875" style="5" customWidth="1"/>
    <col min="14063" max="14312" width="9.140625" style="5"/>
    <col min="14313" max="14313" width="39.42578125" style="5" customWidth="1"/>
    <col min="14314" max="14315" width="12.5703125" style="5" customWidth="1"/>
    <col min="14316" max="14316" width="12.28515625" style="5" customWidth="1"/>
    <col min="14317" max="14318" width="11.85546875" style="5" customWidth="1"/>
    <col min="14319" max="14568" width="9.140625" style="5"/>
    <col min="14569" max="14569" width="39.42578125" style="5" customWidth="1"/>
    <col min="14570" max="14571" width="12.5703125" style="5" customWidth="1"/>
    <col min="14572" max="14572" width="12.28515625" style="5" customWidth="1"/>
    <col min="14573" max="14574" width="11.85546875" style="5" customWidth="1"/>
    <col min="14575" max="14824" width="9.140625" style="5"/>
    <col min="14825" max="14825" width="39.42578125" style="5" customWidth="1"/>
    <col min="14826" max="14827" width="12.5703125" style="5" customWidth="1"/>
    <col min="14828" max="14828" width="12.28515625" style="5" customWidth="1"/>
    <col min="14829" max="14830" width="11.85546875" style="5" customWidth="1"/>
    <col min="14831" max="15080" width="9.140625" style="5"/>
    <col min="15081" max="15081" width="39.42578125" style="5" customWidth="1"/>
    <col min="15082" max="15083" width="12.5703125" style="5" customWidth="1"/>
    <col min="15084" max="15084" width="12.28515625" style="5" customWidth="1"/>
    <col min="15085" max="15086" width="11.85546875" style="5" customWidth="1"/>
    <col min="15087" max="15336" width="9.140625" style="5"/>
    <col min="15337" max="15337" width="39.42578125" style="5" customWidth="1"/>
    <col min="15338" max="15339" width="12.5703125" style="5" customWidth="1"/>
    <col min="15340" max="15340" width="12.28515625" style="5" customWidth="1"/>
    <col min="15341" max="15342" width="11.85546875" style="5" customWidth="1"/>
    <col min="15343" max="15592" width="9.140625" style="5"/>
    <col min="15593" max="15593" width="39.42578125" style="5" customWidth="1"/>
    <col min="15594" max="15595" width="12.5703125" style="5" customWidth="1"/>
    <col min="15596" max="15596" width="12.28515625" style="5" customWidth="1"/>
    <col min="15597" max="15598" width="11.85546875" style="5" customWidth="1"/>
    <col min="15599" max="15848" width="9.140625" style="5"/>
    <col min="15849" max="15849" width="39.42578125" style="5" customWidth="1"/>
    <col min="15850" max="15851" width="12.5703125" style="5" customWidth="1"/>
    <col min="15852" max="15852" width="12.28515625" style="5" customWidth="1"/>
    <col min="15853" max="15854" width="11.85546875" style="5" customWidth="1"/>
    <col min="15855" max="16104" width="9.140625" style="5"/>
    <col min="16105" max="16105" width="39.42578125" style="5" customWidth="1"/>
    <col min="16106" max="16107" width="12.5703125" style="5" customWidth="1"/>
    <col min="16108" max="16108" width="12.28515625" style="5" customWidth="1"/>
    <col min="16109" max="16110" width="11.85546875" style="5" customWidth="1"/>
    <col min="16111" max="16384" width="9.140625" style="5"/>
  </cols>
  <sheetData>
    <row r="1" spans="1:12" s="2" customFormat="1" ht="15">
      <c r="A1" s="1" t="s">
        <v>28</v>
      </c>
      <c r="B1" s="9"/>
      <c r="C1" s="9"/>
      <c r="D1" s="9"/>
    </row>
    <row r="2" spans="1:12" s="4" customFormat="1" ht="24" customHeight="1">
      <c r="A2" s="16" t="s">
        <v>0</v>
      </c>
      <c r="B2" s="17" t="s">
        <v>1</v>
      </c>
      <c r="C2" s="17" t="s">
        <v>2</v>
      </c>
      <c r="D2" s="17" t="s">
        <v>3</v>
      </c>
      <c r="E2" s="17">
        <v>2011</v>
      </c>
      <c r="F2" s="17">
        <v>2012</v>
      </c>
      <c r="G2" s="17">
        <v>2013</v>
      </c>
      <c r="H2" s="51">
        <v>2014</v>
      </c>
      <c r="I2" s="17">
        <v>2015</v>
      </c>
      <c r="J2" s="52">
        <v>2016</v>
      </c>
      <c r="K2" s="17">
        <v>2017</v>
      </c>
      <c r="L2" s="17">
        <v>2018</v>
      </c>
    </row>
    <row r="3" spans="1:12" s="7" customFormat="1" ht="17.25" customHeight="1">
      <c r="A3" s="84" t="s">
        <v>4</v>
      </c>
      <c r="B3" s="41">
        <v>1497.3589999999999</v>
      </c>
      <c r="C3" s="39">
        <v>1497.29</v>
      </c>
      <c r="D3" s="40">
        <v>1497.29</v>
      </c>
      <c r="E3" s="38">
        <v>1497.29</v>
      </c>
      <c r="F3" s="40">
        <v>1497.29</v>
      </c>
      <c r="G3" s="41">
        <v>1498.83</v>
      </c>
      <c r="H3" s="37">
        <v>1498.83</v>
      </c>
      <c r="I3" s="53">
        <f>SUM(I4:I10)</f>
        <v>1614.1</v>
      </c>
      <c r="J3" s="64">
        <f t="shared" ref="J3" si="0">SUM(J4:J11)</f>
        <v>1623.028</v>
      </c>
      <c r="K3" s="64">
        <f t="shared" ref="K3:L3" si="1">SUM(K4:K12)</f>
        <v>1622.7399999999998</v>
      </c>
      <c r="L3" s="89">
        <f t="shared" si="1"/>
        <v>1622.7399999999998</v>
      </c>
    </row>
    <row r="4" spans="1:12" ht="17.25" customHeight="1">
      <c r="A4" s="85" t="s">
        <v>5</v>
      </c>
      <c r="B4" s="42">
        <v>336</v>
      </c>
      <c r="C4" s="18">
        <v>336</v>
      </c>
      <c r="D4" s="25">
        <v>336</v>
      </c>
      <c r="E4" s="25">
        <v>336</v>
      </c>
      <c r="F4" s="25">
        <v>336</v>
      </c>
      <c r="G4" s="42">
        <v>336</v>
      </c>
      <c r="H4" s="18">
        <v>336</v>
      </c>
      <c r="I4" s="54">
        <v>336</v>
      </c>
      <c r="J4" s="65">
        <v>336</v>
      </c>
      <c r="K4" s="65">
        <v>336</v>
      </c>
      <c r="L4" s="65">
        <v>336</v>
      </c>
    </row>
    <row r="5" spans="1:12" ht="15">
      <c r="A5" s="85" t="s">
        <v>6</v>
      </c>
      <c r="B5" s="42">
        <v>60</v>
      </c>
      <c r="C5" s="18">
        <v>60</v>
      </c>
      <c r="D5" s="25">
        <v>60</v>
      </c>
      <c r="E5" s="25">
        <v>60</v>
      </c>
      <c r="F5" s="25">
        <v>60</v>
      </c>
      <c r="G5" s="42">
        <v>60</v>
      </c>
      <c r="H5" s="18">
        <v>60</v>
      </c>
      <c r="I5" s="55">
        <v>60</v>
      </c>
      <c r="J5" s="66">
        <v>60</v>
      </c>
      <c r="K5" s="66">
        <v>60</v>
      </c>
      <c r="L5" s="66">
        <v>60</v>
      </c>
    </row>
    <row r="6" spans="1:12" ht="15">
      <c r="A6" s="85" t="s">
        <v>7</v>
      </c>
      <c r="B6" s="42">
        <v>24</v>
      </c>
      <c r="C6" s="18">
        <v>24</v>
      </c>
      <c r="D6" s="25">
        <v>24</v>
      </c>
      <c r="E6" s="25">
        <v>24</v>
      </c>
      <c r="F6" s="25">
        <v>24</v>
      </c>
      <c r="G6" s="42">
        <v>24</v>
      </c>
      <c r="H6" s="18">
        <v>24</v>
      </c>
      <c r="I6" s="55">
        <v>24</v>
      </c>
      <c r="J6" s="66">
        <v>24</v>
      </c>
      <c r="K6" s="66">
        <v>24</v>
      </c>
      <c r="L6" s="66">
        <v>24</v>
      </c>
    </row>
    <row r="7" spans="1:12" ht="15">
      <c r="A7" s="85" t="s">
        <v>8</v>
      </c>
      <c r="B7" s="43">
        <v>40</v>
      </c>
      <c r="C7" s="19">
        <v>40</v>
      </c>
      <c r="D7" s="26">
        <v>40</v>
      </c>
      <c r="E7" s="26">
        <v>40</v>
      </c>
      <c r="F7" s="26">
        <v>40</v>
      </c>
      <c r="G7" s="43">
        <v>40</v>
      </c>
      <c r="H7" s="19">
        <v>40</v>
      </c>
      <c r="I7" s="55">
        <v>40</v>
      </c>
      <c r="J7" s="66">
        <v>40</v>
      </c>
      <c r="K7" s="66">
        <v>40</v>
      </c>
      <c r="L7" s="66">
        <v>40</v>
      </c>
    </row>
    <row r="8" spans="1:12" ht="15">
      <c r="A8" s="85" t="s">
        <v>9</v>
      </c>
      <c r="B8" s="43">
        <v>1020</v>
      </c>
      <c r="C8" s="19">
        <v>1020</v>
      </c>
      <c r="D8" s="26">
        <v>1020</v>
      </c>
      <c r="E8" s="26">
        <v>1020</v>
      </c>
      <c r="F8" s="26">
        <v>1020</v>
      </c>
      <c r="G8" s="43">
        <v>1020</v>
      </c>
      <c r="H8" s="19">
        <v>1020</v>
      </c>
      <c r="I8" s="55">
        <v>1020</v>
      </c>
      <c r="J8" s="66">
        <v>1020</v>
      </c>
      <c r="K8" s="66">
        <v>1020</v>
      </c>
      <c r="L8" s="66">
        <v>1020</v>
      </c>
    </row>
    <row r="9" spans="1:12" ht="15">
      <c r="A9" s="85" t="s">
        <v>23</v>
      </c>
      <c r="B9" s="42" t="s">
        <v>24</v>
      </c>
      <c r="C9" s="18" t="s">
        <v>24</v>
      </c>
      <c r="D9" s="25" t="s">
        <v>24</v>
      </c>
      <c r="E9" s="25" t="s">
        <v>24</v>
      </c>
      <c r="F9" s="25" t="s">
        <v>24</v>
      </c>
      <c r="G9" s="42" t="s">
        <v>24</v>
      </c>
      <c r="H9" s="18" t="s">
        <v>24</v>
      </c>
      <c r="I9" s="55">
        <v>126</v>
      </c>
      <c r="J9" s="66">
        <v>126</v>
      </c>
      <c r="K9" s="70">
        <v>126</v>
      </c>
      <c r="L9" s="66">
        <v>126</v>
      </c>
    </row>
    <row r="10" spans="1:12" ht="15">
      <c r="A10" s="85" t="s">
        <v>10</v>
      </c>
      <c r="B10" s="42">
        <v>8.1679999999999993</v>
      </c>
      <c r="C10" s="18">
        <v>8.1</v>
      </c>
      <c r="D10" s="25">
        <v>8.1</v>
      </c>
      <c r="E10" s="25">
        <v>8.1</v>
      </c>
      <c r="F10" s="25">
        <v>8.1</v>
      </c>
      <c r="G10" s="42">
        <v>8.1</v>
      </c>
      <c r="H10" s="18">
        <v>8.1</v>
      </c>
      <c r="I10" s="56">
        <v>8.1</v>
      </c>
      <c r="J10" s="67">
        <v>8.1</v>
      </c>
      <c r="K10" s="67">
        <v>8.1</v>
      </c>
      <c r="L10" s="90">
        <v>8.1</v>
      </c>
    </row>
    <row r="11" spans="1:12" ht="15">
      <c r="A11" s="85" t="s">
        <v>11</v>
      </c>
      <c r="B11" s="42">
        <v>9.1910000000000007</v>
      </c>
      <c r="C11" s="18">
        <v>9.19</v>
      </c>
      <c r="D11" s="25">
        <v>9.19</v>
      </c>
      <c r="E11" s="25">
        <v>9.19</v>
      </c>
      <c r="F11" s="25">
        <v>9.19</v>
      </c>
      <c r="G11" s="42">
        <v>10.73</v>
      </c>
      <c r="H11" s="18">
        <v>10.73</v>
      </c>
      <c r="I11" s="56">
        <v>8.0350000000000001</v>
      </c>
      <c r="J11" s="67">
        <v>8.9280000000000008</v>
      </c>
      <c r="K11" s="67">
        <v>8.0399999999999991</v>
      </c>
      <c r="L11" s="90">
        <v>8.0399999999999991</v>
      </c>
    </row>
    <row r="12" spans="1:12" ht="15">
      <c r="A12" s="85" t="s">
        <v>26</v>
      </c>
      <c r="B12" s="42" t="s">
        <v>24</v>
      </c>
      <c r="C12" s="18" t="s">
        <v>24</v>
      </c>
      <c r="D12" s="25" t="s">
        <v>24</v>
      </c>
      <c r="E12" s="25" t="s">
        <v>24</v>
      </c>
      <c r="F12" s="25" t="s">
        <v>24</v>
      </c>
      <c r="G12" s="42" t="s">
        <v>24</v>
      </c>
      <c r="H12" s="18" t="s">
        <v>24</v>
      </c>
      <c r="I12" s="57" t="s">
        <v>24</v>
      </c>
      <c r="J12" s="67">
        <v>0.6</v>
      </c>
      <c r="K12" s="67">
        <v>0.6</v>
      </c>
      <c r="L12" s="90">
        <v>0.6</v>
      </c>
    </row>
    <row r="13" spans="1:12" s="7" customFormat="1" ht="15">
      <c r="A13" s="86" t="s">
        <v>12</v>
      </c>
      <c r="B13" s="44">
        <v>6562.4</v>
      </c>
      <c r="C13" s="37">
        <v>6960.64</v>
      </c>
      <c r="D13" s="38">
        <v>6997.59</v>
      </c>
      <c r="E13" s="38">
        <v>7066.53</v>
      </c>
      <c r="F13" s="38">
        <v>6823.71</v>
      </c>
      <c r="G13" s="44">
        <v>7550.04</v>
      </c>
      <c r="H13" s="37">
        <v>7164.16</v>
      </c>
      <c r="I13" s="58">
        <f t="shared" ref="I13" si="2">SUM(I14:I21)</f>
        <v>7747.174685500001</v>
      </c>
      <c r="J13" s="68">
        <f>SUM(J14:J22)</f>
        <v>7953.5751612700005</v>
      </c>
      <c r="K13" s="68">
        <f>SUM(K14:K22)</f>
        <v>7729.7708112999999</v>
      </c>
      <c r="L13" s="89">
        <f>SUM(L14:L22)</f>
        <v>6959.8052800000005</v>
      </c>
    </row>
    <row r="14" spans="1:12" ht="18.75" customHeight="1">
      <c r="A14" s="85" t="s">
        <v>5</v>
      </c>
      <c r="B14" s="45">
        <v>1774.374</v>
      </c>
      <c r="C14" s="20">
        <v>1767.7</v>
      </c>
      <c r="D14" s="27">
        <v>1839.91</v>
      </c>
      <c r="E14" s="27">
        <v>1774.13</v>
      </c>
      <c r="F14" s="27">
        <v>1742.1</v>
      </c>
      <c r="G14" s="45">
        <v>1907.44</v>
      </c>
      <c r="H14" s="20">
        <v>1797.828</v>
      </c>
      <c r="I14" s="59">
        <v>1867.3599999999997</v>
      </c>
      <c r="J14" s="69">
        <v>1929.6820000000002</v>
      </c>
      <c r="K14" s="69">
        <v>1883.1830000000002</v>
      </c>
      <c r="L14" s="69">
        <v>1703.952</v>
      </c>
    </row>
    <row r="15" spans="1:12" ht="15">
      <c r="A15" s="85" t="s">
        <v>6</v>
      </c>
      <c r="B15" s="45">
        <v>379.108</v>
      </c>
      <c r="C15" s="20">
        <v>375.92</v>
      </c>
      <c r="D15" s="27">
        <v>368.35</v>
      </c>
      <c r="E15" s="27">
        <v>361.8</v>
      </c>
      <c r="F15" s="27">
        <v>360.93</v>
      </c>
      <c r="G15" s="45">
        <v>378.6</v>
      </c>
      <c r="H15" s="20">
        <v>368.02800000000002</v>
      </c>
      <c r="I15" s="59">
        <v>379.02016699999996</v>
      </c>
      <c r="J15" s="69">
        <v>390.74803500000002</v>
      </c>
      <c r="K15" s="69">
        <v>389.56183600000008</v>
      </c>
      <c r="L15" s="69">
        <v>380.02873700000004</v>
      </c>
    </row>
    <row r="16" spans="1:12" ht="15">
      <c r="A16" s="85" t="s">
        <v>7</v>
      </c>
      <c r="B16" s="45">
        <v>115.589</v>
      </c>
      <c r="C16" s="20">
        <v>115.72</v>
      </c>
      <c r="D16" s="27">
        <v>114.39</v>
      </c>
      <c r="E16" s="27">
        <v>114.17</v>
      </c>
      <c r="F16" s="27">
        <v>105.82</v>
      </c>
      <c r="G16" s="45">
        <v>117.74</v>
      </c>
      <c r="H16" s="20">
        <v>109.252</v>
      </c>
      <c r="I16" s="59">
        <v>113.20876</v>
      </c>
      <c r="J16" s="69">
        <f>116706.87/1000</f>
        <v>116.70687</v>
      </c>
      <c r="K16" s="69">
        <v>122.54930000000002</v>
      </c>
      <c r="L16" s="69">
        <v>109.57488000000001</v>
      </c>
    </row>
    <row r="17" spans="1:12" ht="15">
      <c r="A17" s="85" t="s">
        <v>8</v>
      </c>
      <c r="B17" s="46">
        <v>210.566</v>
      </c>
      <c r="C17" s="21">
        <v>206.29</v>
      </c>
      <c r="D17" s="28">
        <v>207.82</v>
      </c>
      <c r="E17" s="28">
        <v>208.12</v>
      </c>
      <c r="F17" s="28">
        <v>194</v>
      </c>
      <c r="G17" s="46">
        <v>212.65</v>
      </c>
      <c r="H17" s="21">
        <v>197.08099999999999</v>
      </c>
      <c r="I17" s="59">
        <v>199.54613000000001</v>
      </c>
      <c r="J17" s="69">
        <f>205968.57/1000</f>
        <v>205.96857</v>
      </c>
      <c r="K17" s="69">
        <v>216.43020000000001</v>
      </c>
      <c r="L17" s="69">
        <v>195.99058000000002</v>
      </c>
    </row>
    <row r="18" spans="1:12" ht="15">
      <c r="A18" s="85" t="s">
        <v>9</v>
      </c>
      <c r="B18" s="46">
        <v>4056.1289999999999</v>
      </c>
      <c r="C18" s="21">
        <v>4473.07</v>
      </c>
      <c r="D18" s="28">
        <v>4441.24</v>
      </c>
      <c r="E18" s="28">
        <v>4587.99</v>
      </c>
      <c r="F18" s="28">
        <v>4405.4799999999996</v>
      </c>
      <c r="G18" s="46">
        <v>4914.59</v>
      </c>
      <c r="H18" s="21">
        <v>4675.0320000000002</v>
      </c>
      <c r="I18" s="59">
        <v>4821.7467270000006</v>
      </c>
      <c r="J18" s="69">
        <v>4924.5049349999999</v>
      </c>
      <c r="K18" s="69">
        <v>4645.0964480000002</v>
      </c>
      <c r="L18" s="69">
        <v>4185.0002770000001</v>
      </c>
    </row>
    <row r="19" spans="1:12" ht="15">
      <c r="A19" s="85" t="s">
        <v>23</v>
      </c>
      <c r="B19" s="42" t="s">
        <v>24</v>
      </c>
      <c r="C19" s="18" t="s">
        <v>24</v>
      </c>
      <c r="D19" s="25" t="s">
        <v>24</v>
      </c>
      <c r="E19" s="25" t="s">
        <v>24</v>
      </c>
      <c r="F19" s="25" t="s">
        <v>24</v>
      </c>
      <c r="G19" s="42" t="s">
        <v>24</v>
      </c>
      <c r="H19" s="18" t="s">
        <v>24</v>
      </c>
      <c r="I19" s="60">
        <v>350.25736799999999</v>
      </c>
      <c r="J19" s="70">
        <v>374.23239000000001</v>
      </c>
      <c r="K19" s="70">
        <v>460.35</v>
      </c>
      <c r="L19" s="66">
        <v>366.03500000000003</v>
      </c>
    </row>
    <row r="20" spans="1:12" ht="15">
      <c r="A20" s="85" t="s">
        <v>10</v>
      </c>
      <c r="B20" s="45">
        <v>24.81</v>
      </c>
      <c r="C20" s="20">
        <v>21.78</v>
      </c>
      <c r="D20" s="27">
        <v>25.58</v>
      </c>
      <c r="E20" s="27">
        <v>20.010000000000002</v>
      </c>
      <c r="F20" s="27">
        <v>15.21</v>
      </c>
      <c r="G20" s="45">
        <v>18.48</v>
      </c>
      <c r="H20" s="20">
        <v>16.931999999999999</v>
      </c>
      <c r="I20" s="60">
        <v>16.013999999999999</v>
      </c>
      <c r="J20" s="71">
        <v>11.026999999999999</v>
      </c>
      <c r="K20" s="71">
        <v>11.222</v>
      </c>
      <c r="L20" s="91">
        <v>18.053999999999998</v>
      </c>
    </row>
    <row r="21" spans="1:12" ht="15">
      <c r="A21" s="85" t="s">
        <v>11</v>
      </c>
      <c r="B21" s="45">
        <v>1.8149999999999999</v>
      </c>
      <c r="C21" s="20">
        <v>0.17</v>
      </c>
      <c r="D21" s="27">
        <v>0.3</v>
      </c>
      <c r="E21" s="27">
        <v>0.31</v>
      </c>
      <c r="F21" s="27">
        <v>0.18</v>
      </c>
      <c r="G21" s="45">
        <v>0.54</v>
      </c>
      <c r="H21" s="20">
        <v>0.01</v>
      </c>
      <c r="I21" s="60">
        <v>2.1533500000000001E-2</v>
      </c>
      <c r="J21" s="71">
        <v>2.7127E-4</v>
      </c>
      <c r="K21" s="71">
        <v>0.27114929999999998</v>
      </c>
      <c r="L21" s="91">
        <v>3.5196999999999999E-2</v>
      </c>
    </row>
    <row r="22" spans="1:12" ht="15">
      <c r="A22" s="85" t="s">
        <v>27</v>
      </c>
      <c r="B22" s="42" t="s">
        <v>24</v>
      </c>
      <c r="C22" s="18" t="s">
        <v>24</v>
      </c>
      <c r="D22" s="42" t="s">
        <v>24</v>
      </c>
      <c r="E22" s="18" t="s">
        <v>24</v>
      </c>
      <c r="F22" s="25" t="s">
        <v>24</v>
      </c>
      <c r="G22" s="42" t="s">
        <v>24</v>
      </c>
      <c r="H22" s="18" t="s">
        <v>24</v>
      </c>
      <c r="I22" s="61" t="s">
        <v>24</v>
      </c>
      <c r="J22" s="71">
        <f>SUM([2]Gen_Import!$E$2522:$E$2533)/10^6</f>
        <v>0.70508999999999999</v>
      </c>
      <c r="K22" s="71">
        <v>1.106878</v>
      </c>
      <c r="L22" s="91">
        <v>1.134609</v>
      </c>
    </row>
    <row r="23" spans="1:12" ht="15">
      <c r="A23" s="86" t="s">
        <v>29</v>
      </c>
      <c r="B23" s="44">
        <v>5429.1229999999996</v>
      </c>
      <c r="C23" s="44">
        <v>5609.37</v>
      </c>
      <c r="D23" s="44">
        <v>5352.51</v>
      </c>
      <c r="E23" s="37">
        <v>5283.9</v>
      </c>
      <c r="F23" s="38">
        <v>4924</v>
      </c>
      <c r="G23" s="44">
        <v>5624.59</v>
      </c>
      <c r="H23" s="37">
        <v>5146.6000000000004</v>
      </c>
      <c r="I23" s="62">
        <v>5721.1179920000004</v>
      </c>
      <c r="J23" s="79">
        <v>5763.13</v>
      </c>
      <c r="K23" s="80">
        <v>5700.99</v>
      </c>
      <c r="L23" s="80">
        <v>4580.8599999999997</v>
      </c>
    </row>
    <row r="24" spans="1:12" ht="15">
      <c r="A24" s="86" t="s">
        <v>30</v>
      </c>
      <c r="B24" s="44">
        <f>SUM(B25+B26+B27)</f>
        <v>9.264645999999999</v>
      </c>
      <c r="C24" s="44">
        <f t="shared" ref="C24:G24" si="3">SUM(C25+C26+C27)</f>
        <v>16.811139000000001</v>
      </c>
      <c r="D24" s="44">
        <f t="shared" si="3"/>
        <v>19.984086000000001</v>
      </c>
      <c r="E24" s="44">
        <f t="shared" si="3"/>
        <v>19.871402000000003</v>
      </c>
      <c r="F24" s="44">
        <f t="shared" si="3"/>
        <v>36.746962000000003</v>
      </c>
      <c r="G24" s="44">
        <f t="shared" si="3"/>
        <v>88.403270000000006</v>
      </c>
      <c r="H24" s="44">
        <f>SUM(H25+H26+H27)</f>
        <v>159.16</v>
      </c>
      <c r="I24" s="37">
        <f t="shared" ref="I24:L24" si="4">SUM(I25+I26+I27)</f>
        <v>124.52</v>
      </c>
      <c r="J24" s="37">
        <f t="shared" si="4"/>
        <v>86.623864000000026</v>
      </c>
      <c r="K24" s="83">
        <f t="shared" si="4"/>
        <v>91.92</v>
      </c>
      <c r="L24" s="44">
        <f t="shared" si="4"/>
        <v>133.97999999999999</v>
      </c>
    </row>
    <row r="25" spans="1:12" ht="15">
      <c r="A25" s="85" t="s">
        <v>31</v>
      </c>
      <c r="B25" s="92">
        <v>6.5842200000000002</v>
      </c>
      <c r="C25" s="92">
        <v>14.353254</v>
      </c>
      <c r="D25" s="92">
        <v>16.760016</v>
      </c>
      <c r="E25" s="92">
        <v>16.463182000000003</v>
      </c>
      <c r="F25" s="92">
        <v>33.084912000000003</v>
      </c>
      <c r="G25" s="92">
        <v>84.561890000000005</v>
      </c>
      <c r="H25" s="18">
        <v>154.68</v>
      </c>
      <c r="I25" s="56">
        <v>119.83</v>
      </c>
      <c r="J25" s="72">
        <v>84.163864000000018</v>
      </c>
      <c r="K25" s="77">
        <v>91.72</v>
      </c>
      <c r="L25" s="77">
        <v>133.66</v>
      </c>
    </row>
    <row r="26" spans="1:12" ht="15">
      <c r="A26" s="85" t="s">
        <v>32</v>
      </c>
      <c r="B26" s="93">
        <v>2.2384559999999998</v>
      </c>
      <c r="C26" s="93">
        <v>2.0128849999999998</v>
      </c>
      <c r="D26" s="93">
        <v>2.7228699999999999</v>
      </c>
      <c r="E26" s="93">
        <v>2.85073</v>
      </c>
      <c r="F26" s="93">
        <v>3.0899899999999998</v>
      </c>
      <c r="G26" s="93">
        <v>3.2357200000000002</v>
      </c>
      <c r="H26" s="18">
        <v>3.79</v>
      </c>
      <c r="I26" s="56">
        <v>4.47</v>
      </c>
      <c r="J26" s="72">
        <v>2.34</v>
      </c>
      <c r="K26" s="77">
        <v>0.08</v>
      </c>
      <c r="L26" s="77">
        <v>0.26</v>
      </c>
    </row>
    <row r="27" spans="1:12" ht="15">
      <c r="A27" s="85" t="s">
        <v>33</v>
      </c>
      <c r="B27" s="93">
        <v>0.44196999999999997</v>
      </c>
      <c r="C27" s="93">
        <v>0.44500000000000001</v>
      </c>
      <c r="D27" s="93">
        <v>0.50119999999999998</v>
      </c>
      <c r="E27" s="93">
        <v>0.55749000000000004</v>
      </c>
      <c r="F27" s="93">
        <v>0.57206000000000001</v>
      </c>
      <c r="G27" s="93">
        <v>0.60565999999999998</v>
      </c>
      <c r="H27" s="18">
        <v>0.69</v>
      </c>
      <c r="I27" s="56">
        <v>0.22</v>
      </c>
      <c r="J27" s="72">
        <v>0.12</v>
      </c>
      <c r="K27" s="77">
        <v>0.12</v>
      </c>
      <c r="L27" s="77">
        <v>0.06</v>
      </c>
    </row>
    <row r="28" spans="1:12" ht="15">
      <c r="A28" s="87" t="s">
        <v>13</v>
      </c>
      <c r="B28" s="42">
        <v>1140.4849999999999</v>
      </c>
      <c r="C28" s="42">
        <v>1368.17</v>
      </c>
      <c r="D28" s="42">
        <v>1665</v>
      </c>
      <c r="E28" s="42">
        <v>1713.93</v>
      </c>
      <c r="F28" s="42">
        <v>1853.76</v>
      </c>
      <c r="G28" s="42">
        <v>1924.24</v>
      </c>
      <c r="H28" s="18">
        <v>2085.46</v>
      </c>
      <c r="I28" s="56">
        <v>2122.9615847700002</v>
      </c>
      <c r="J28" s="67">
        <v>2054.4565240000002</v>
      </c>
      <c r="K28" s="67">
        <v>2243.71454073</v>
      </c>
      <c r="L28" s="67">
        <v>2397.16</v>
      </c>
    </row>
    <row r="29" spans="1:12" ht="15">
      <c r="A29" s="87" t="s">
        <v>14</v>
      </c>
      <c r="B29" s="47">
        <v>989.798</v>
      </c>
      <c r="C29" s="47">
        <v>1202.71</v>
      </c>
      <c r="D29" s="22">
        <v>1498.01</v>
      </c>
      <c r="E29" s="47">
        <v>1619.95</v>
      </c>
      <c r="F29" s="47">
        <v>1769.59</v>
      </c>
      <c r="G29" s="47">
        <v>3346.6</v>
      </c>
      <c r="H29" s="22">
        <v>2004.83</v>
      </c>
      <c r="I29" s="60">
        <v>2057.14</v>
      </c>
      <c r="J29" s="73">
        <v>2008.913409</v>
      </c>
      <c r="K29" s="73">
        <v>2185.7498056710001</v>
      </c>
      <c r="L29" s="73">
        <v>2328.44</v>
      </c>
    </row>
    <row r="30" spans="1:12" ht="15">
      <c r="A30" s="87" t="s">
        <v>15</v>
      </c>
      <c r="B30" s="47">
        <v>150.68700000000001</v>
      </c>
      <c r="C30" s="22">
        <v>165.47</v>
      </c>
      <c r="D30" s="29">
        <v>166.99</v>
      </c>
      <c r="E30" s="47">
        <v>93.98</v>
      </c>
      <c r="F30" s="47">
        <v>84.17</v>
      </c>
      <c r="G30" s="47">
        <v>82.77</v>
      </c>
      <c r="H30" s="22">
        <v>-6837.6</v>
      </c>
      <c r="I30" s="56">
        <v>-7196.04</v>
      </c>
      <c r="J30" s="70" t="s">
        <v>34</v>
      </c>
      <c r="K30" s="81" t="s">
        <v>35</v>
      </c>
      <c r="L30" s="81" t="s">
        <v>36</v>
      </c>
    </row>
    <row r="31" spans="1:12" ht="15">
      <c r="A31" s="85" t="s">
        <v>16</v>
      </c>
      <c r="B31" s="47">
        <v>13</v>
      </c>
      <c r="C31" s="22">
        <v>12</v>
      </c>
      <c r="D31" s="29">
        <v>10</v>
      </c>
      <c r="E31" s="32">
        <v>5.48</v>
      </c>
      <c r="F31" s="32">
        <v>4.54</v>
      </c>
      <c r="G31" s="47">
        <v>4</v>
      </c>
      <c r="H31" s="22">
        <v>-328</v>
      </c>
      <c r="I31" s="60">
        <v>-339</v>
      </c>
      <c r="J31" s="82" t="s">
        <v>37</v>
      </c>
      <c r="K31" s="78" t="s">
        <v>38</v>
      </c>
      <c r="L31" s="78" t="s">
        <v>39</v>
      </c>
    </row>
    <row r="32" spans="1:12" ht="15">
      <c r="A32" s="87" t="s">
        <v>17</v>
      </c>
      <c r="B32" s="47">
        <v>194</v>
      </c>
      <c r="C32" s="22">
        <v>211</v>
      </c>
      <c r="D32" s="29">
        <v>237.17</v>
      </c>
      <c r="E32" s="29">
        <v>276.24</v>
      </c>
      <c r="F32" s="29">
        <v>282.44</v>
      </c>
      <c r="G32" s="47">
        <v>313.94</v>
      </c>
      <c r="H32" s="22">
        <v>333.41</v>
      </c>
      <c r="I32" s="56">
        <v>336.52</v>
      </c>
      <c r="J32" s="67">
        <v>335.87</v>
      </c>
      <c r="K32" s="67">
        <v>362.09</v>
      </c>
      <c r="L32" s="67">
        <v>399.35</v>
      </c>
    </row>
    <row r="33" spans="1:12" s="7" customFormat="1" ht="15">
      <c r="A33" s="87" t="s">
        <v>18</v>
      </c>
      <c r="B33" s="48"/>
      <c r="C33" s="23"/>
      <c r="D33" s="30"/>
      <c r="E33" s="30"/>
      <c r="F33" s="30"/>
      <c r="G33" s="48"/>
      <c r="H33" s="23"/>
      <c r="I33" s="58"/>
      <c r="J33" s="74"/>
      <c r="K33" s="74"/>
      <c r="L33" s="74"/>
    </row>
    <row r="34" spans="1:12" ht="15">
      <c r="A34" s="85" t="s">
        <v>19</v>
      </c>
      <c r="B34" s="47">
        <v>2643.71</v>
      </c>
      <c r="C34" s="22">
        <v>2734.95</v>
      </c>
      <c r="D34" s="29">
        <v>2906.79</v>
      </c>
      <c r="E34" s="29">
        <v>3785.99</v>
      </c>
      <c r="F34" s="29">
        <v>4090.35</v>
      </c>
      <c r="G34" s="47">
        <v>5021.2700000000004</v>
      </c>
      <c r="H34" s="22">
        <v>5568.4</v>
      </c>
      <c r="I34" s="56">
        <f>3330.1823+2375.3893</f>
        <v>5705.5715999999993</v>
      </c>
      <c r="J34" s="67">
        <f>3812.142+2473.947</f>
        <v>6286.0889999999999</v>
      </c>
      <c r="K34" s="67">
        <v>6310.9089999999997</v>
      </c>
      <c r="L34" s="67">
        <v>6554.4</v>
      </c>
    </row>
    <row r="35" spans="1:12" ht="15">
      <c r="A35" s="85" t="s">
        <v>20</v>
      </c>
      <c r="B35" s="47">
        <v>57.533000000000001</v>
      </c>
      <c r="C35" s="22">
        <v>60.79</v>
      </c>
      <c r="D35" s="29">
        <v>63.53</v>
      </c>
      <c r="E35" s="29">
        <v>71.209999999999994</v>
      </c>
      <c r="F35" s="29">
        <v>81.45</v>
      </c>
      <c r="G35" s="47">
        <v>104.41</v>
      </c>
      <c r="H35" s="22">
        <v>108.91</v>
      </c>
      <c r="I35" s="56">
        <f>9.387+96.327</f>
        <v>105.714</v>
      </c>
      <c r="J35" s="67">
        <f>12.854+102.091</f>
        <v>114.94499999999999</v>
      </c>
      <c r="K35" s="67">
        <v>158.93</v>
      </c>
      <c r="L35" s="67">
        <v>119.4</v>
      </c>
    </row>
    <row r="36" spans="1:12" ht="15">
      <c r="A36" s="85" t="s">
        <v>25</v>
      </c>
      <c r="B36" s="42" t="s">
        <v>24</v>
      </c>
      <c r="C36" s="18" t="s">
        <v>24</v>
      </c>
      <c r="D36" s="25" t="s">
        <v>24</v>
      </c>
      <c r="E36" s="25" t="s">
        <v>24</v>
      </c>
      <c r="F36" s="25" t="s">
        <v>24</v>
      </c>
      <c r="G36" s="42" t="s">
        <v>24</v>
      </c>
      <c r="H36" s="18" t="s">
        <v>24</v>
      </c>
      <c r="I36" s="60">
        <v>114.45</v>
      </c>
      <c r="J36" s="67">
        <f>11.811+117.225</f>
        <v>129.036</v>
      </c>
      <c r="K36" s="67">
        <v>132.56809999999999</v>
      </c>
      <c r="L36" s="67">
        <v>142.22999999999999</v>
      </c>
    </row>
    <row r="37" spans="1:12" s="7" customFormat="1" ht="15">
      <c r="A37" s="87" t="s">
        <v>21</v>
      </c>
      <c r="B37" s="49"/>
      <c r="C37" s="24"/>
      <c r="D37" s="31"/>
      <c r="E37" s="31"/>
      <c r="F37" s="31"/>
      <c r="G37" s="49"/>
      <c r="H37" s="24"/>
      <c r="I37" s="62"/>
      <c r="J37" s="75"/>
      <c r="K37" s="75"/>
      <c r="L37" s="75"/>
    </row>
    <row r="38" spans="1:12" ht="15">
      <c r="A38" s="85" t="s">
        <v>19</v>
      </c>
      <c r="B38" s="47">
        <v>3351.49</v>
      </c>
      <c r="C38" s="47">
        <v>3570.93</v>
      </c>
      <c r="D38" s="22">
        <v>3724.52</v>
      </c>
      <c r="E38" s="29">
        <v>5278.72</v>
      </c>
      <c r="F38" s="29">
        <v>5969.28</v>
      </c>
      <c r="G38" s="47">
        <v>6620.85</v>
      </c>
      <c r="H38" s="22">
        <v>7077.35</v>
      </c>
      <c r="I38" s="56">
        <f>1097.24056+460.72895</f>
        <v>1557.9695099999999</v>
      </c>
      <c r="J38" s="67">
        <f>1245.864+495.669</f>
        <v>1741.5329999999999</v>
      </c>
      <c r="K38" s="67">
        <v>1741.5319999999999</v>
      </c>
      <c r="L38" s="67">
        <v>1576.69</v>
      </c>
    </row>
    <row r="39" spans="1:12" ht="15">
      <c r="A39" s="88" t="s">
        <v>20</v>
      </c>
      <c r="B39" s="47">
        <v>165.76900000000001</v>
      </c>
      <c r="C39" s="47">
        <v>173.3</v>
      </c>
      <c r="D39" s="22">
        <v>187.48</v>
      </c>
      <c r="E39" s="29">
        <v>189.31</v>
      </c>
      <c r="F39" s="29">
        <v>193.35</v>
      </c>
      <c r="G39" s="47">
        <v>314.74</v>
      </c>
      <c r="H39" s="22">
        <v>360.16</v>
      </c>
      <c r="I39" s="56">
        <f>265.4797+103.02</f>
        <v>368.49969999999996</v>
      </c>
      <c r="J39" s="67">
        <f>293.638+103.02</f>
        <v>396.65799999999996</v>
      </c>
      <c r="K39" s="67">
        <v>321.66770000000002</v>
      </c>
      <c r="L39" s="67">
        <v>320</v>
      </c>
    </row>
    <row r="40" spans="1:12" ht="15.75" customHeight="1">
      <c r="A40" s="33" t="s">
        <v>25</v>
      </c>
      <c r="B40" s="50" t="s">
        <v>24</v>
      </c>
      <c r="C40" s="34" t="s">
        <v>24</v>
      </c>
      <c r="D40" s="50" t="s">
        <v>24</v>
      </c>
      <c r="E40" s="34" t="s">
        <v>24</v>
      </c>
      <c r="F40" s="35" t="s">
        <v>24</v>
      </c>
      <c r="G40" s="50" t="s">
        <v>24</v>
      </c>
      <c r="H40" s="34" t="s">
        <v>24</v>
      </c>
      <c r="I40" s="63">
        <f>3809.50519+2384.287787</f>
        <v>6193.7929770000001</v>
      </c>
      <c r="J40" s="76">
        <f>3881.169+2480.564</f>
        <v>6361.7330000000002</v>
      </c>
      <c r="K40" s="76">
        <v>6892.8361670000004</v>
      </c>
      <c r="L40" s="76">
        <v>9037.85</v>
      </c>
    </row>
    <row r="41" spans="1:12" s="12" customFormat="1" ht="14.25" customHeight="1">
      <c r="A41" s="10" t="s">
        <v>40</v>
      </c>
      <c r="B41" s="11"/>
      <c r="C41" s="11"/>
      <c r="D41" s="11"/>
      <c r="E41" s="6"/>
      <c r="F41" s="6"/>
      <c r="G41" s="6"/>
      <c r="H41" s="6"/>
      <c r="I41" s="36"/>
      <c r="J41" s="6"/>
      <c r="K41" s="6"/>
      <c r="L41" s="6"/>
    </row>
    <row r="42" spans="1:12" s="12" customFormat="1" ht="15.75">
      <c r="A42" s="3" t="s">
        <v>22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s="12" customFormat="1" ht="15.75">
      <c r="A43" s="1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s="8" customFormat="1" ht="15.75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</row>
  </sheetData>
  <pageMargins left="0.7" right="0.34" top="0.69" bottom="1" header="0.38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Pem Zangmo</cp:lastModifiedBy>
  <cp:lastPrinted>2016-10-10T16:56:52Z</cp:lastPrinted>
  <dcterms:created xsi:type="dcterms:W3CDTF">2013-09-24T03:49:04Z</dcterms:created>
  <dcterms:modified xsi:type="dcterms:W3CDTF">2019-07-31T07:10:26Z</dcterms:modified>
</cp:coreProperties>
</file>