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5360" windowHeight="7695"/>
  </bookViews>
  <sheets>
    <sheet name="7.1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8" i="1"/>
  <c r="L15"/>
  <c r="L12" l="1"/>
  <c r="L9"/>
  <c r="L6"/>
  <c r="L3"/>
  <c r="L11"/>
  <c r="L10"/>
  <c r="L8"/>
  <c r="L7"/>
  <c r="L5"/>
  <c r="L4"/>
  <c r="K12"/>
  <c r="J12"/>
  <c r="K15" l="1"/>
  <c r="J15"/>
  <c r="I15"/>
  <c r="H15"/>
  <c r="G15"/>
  <c r="G18" s="1"/>
  <c r="K10"/>
  <c r="K9"/>
  <c r="K11"/>
  <c r="K8"/>
  <c r="K7"/>
  <c r="K6" s="1"/>
  <c r="K5"/>
  <c r="K3" s="1"/>
  <c r="K4"/>
  <c r="J3"/>
  <c r="J11"/>
  <c r="J10"/>
  <c r="J9" s="1"/>
  <c r="J8"/>
  <c r="J7"/>
  <c r="J6" s="1"/>
  <c r="J5"/>
  <c r="J4"/>
  <c r="K18" l="1"/>
  <c r="J18"/>
  <c r="F14"/>
  <c r="E14"/>
  <c r="D14"/>
  <c r="C14"/>
  <c r="B14"/>
  <c r="F13"/>
  <c r="E13"/>
  <c r="D13"/>
  <c r="C13"/>
  <c r="B13"/>
  <c r="I11"/>
  <c r="I10"/>
  <c r="I4"/>
  <c r="I5"/>
  <c r="I7"/>
  <c r="I6" s="1"/>
  <c r="I8"/>
  <c r="I3" l="1"/>
  <c r="I18" s="1"/>
  <c r="I9"/>
  <c r="E17"/>
  <c r="D17"/>
  <c r="C17"/>
  <c r="B17"/>
  <c r="E16"/>
  <c r="E12" s="1"/>
  <c r="E18" s="1"/>
  <c r="D16"/>
  <c r="D12" s="1"/>
  <c r="D18" s="1"/>
  <c r="C16"/>
  <c r="C12" s="1"/>
  <c r="B16"/>
  <c r="B12" s="1"/>
  <c r="F12"/>
  <c r="H9"/>
  <c r="F9"/>
  <c r="C9"/>
  <c r="B9"/>
  <c r="H6"/>
  <c r="F6"/>
  <c r="C6"/>
  <c r="B6"/>
  <c r="H3"/>
  <c r="H18" s="1"/>
  <c r="F3"/>
  <c r="C3"/>
  <c r="B3"/>
  <c r="B18" s="1"/>
  <c r="C18" l="1"/>
  <c r="F18"/>
</calcChain>
</file>

<file path=xl/sharedStrings.xml><?xml version="1.0" encoding="utf-8"?>
<sst xmlns="http://schemas.openxmlformats.org/spreadsheetml/2006/main" count="23" uniqueCount="16">
  <si>
    <t>Sector</t>
  </si>
  <si>
    <t>Production &amp; manufacturing</t>
  </si>
  <si>
    <t>Existing establishments</t>
  </si>
  <si>
    <t>Services</t>
  </si>
  <si>
    <t xml:space="preserve">Trade </t>
  </si>
  <si>
    <t>All sectors</t>
  </si>
  <si>
    <t>New establishments</t>
  </si>
  <si>
    <t>New registration/establishments</t>
  </si>
  <si>
    <t>Entertainment</t>
  </si>
  <si>
    <t>June 2016</t>
  </si>
  <si>
    <t>June 2017</t>
  </si>
  <si>
    <t xml:space="preserve">a. The figures for P&amp;M, Services and Contract includes all Large, Medium, Cottage and Small Industries  </t>
  </si>
  <si>
    <t>Source: Department of Industry, Department of Cottage &amp; Small Industry,Department of Trade (MoEA) &amp; BICMA,Thimphu.</t>
  </si>
  <si>
    <r>
      <t>Contract</t>
    </r>
    <r>
      <rPr>
        <b/>
        <sz val="10"/>
        <color rgb="FFFF0000"/>
        <rFont val="Sylfaen"/>
        <family val="1"/>
      </rPr>
      <t xml:space="preserve"> </t>
    </r>
  </si>
  <si>
    <t>June 2018</t>
  </si>
  <si>
    <t>Table 7.1: Number of Industrial Establishments by Sector, Bhutan, (2014 - June 2018)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</si>
</sst>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#,##0;[Red]#,##0"/>
  </numFmts>
  <fonts count="11">
    <font>
      <sz val="10"/>
      <name val="Arial"/>
    </font>
    <font>
      <b/>
      <sz val="10"/>
      <name val="Sylfaen"/>
      <family val="1"/>
    </font>
    <font>
      <sz val="10"/>
      <name val="Sylfaen"/>
      <family val="1"/>
    </font>
    <font>
      <sz val="9"/>
      <name val="Sylfaen"/>
      <family val="1"/>
    </font>
    <font>
      <sz val="10"/>
      <name val="Arial"/>
      <family val="2"/>
    </font>
    <font>
      <i/>
      <sz val="10"/>
      <name val="Sylfaen"/>
      <family val="1"/>
    </font>
    <font>
      <i/>
      <sz val="8.5"/>
      <name val="Sylfaen"/>
      <family val="1"/>
    </font>
    <font>
      <sz val="12"/>
      <color rgb="FFFF0000"/>
      <name val="Sylfaen"/>
      <family val="1"/>
    </font>
    <font>
      <sz val="12"/>
      <name val="Sylfaen"/>
      <family val="1"/>
    </font>
    <font>
      <sz val="9"/>
      <color theme="1"/>
      <name val="Sylfaen"/>
      <family val="1"/>
    </font>
    <font>
      <b/>
      <sz val="10"/>
      <color rgb="FFFF0000"/>
      <name val="Sylfaen"/>
      <family val="1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6">
    <border>
      <left/>
      <right/>
      <top/>
      <bottom/>
      <diagonal/>
    </border>
    <border>
      <left/>
      <right style="thin">
        <color theme="0" tint="-0.34998626667073579"/>
      </right>
      <top/>
      <bottom/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 style="thin">
        <color theme="0" tint="-0.249977111117893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249977111117893"/>
      </left>
      <right/>
      <top style="thin">
        <color theme="0" tint="-0.34998626667073579"/>
      </top>
      <bottom/>
      <diagonal/>
    </border>
    <border>
      <left style="thin">
        <color theme="0" tint="-0.249977111117893"/>
      </left>
      <right/>
      <top/>
      <bottom/>
      <diagonal/>
    </border>
    <border>
      <left style="thin">
        <color theme="0" tint="-0.249977111117893"/>
      </left>
      <right/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</borders>
  <cellStyleXfs count="3">
    <xf numFmtId="0" fontId="0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</cellStyleXfs>
  <cellXfs count="47">
    <xf numFmtId="0" fontId="0" fillId="0" borderId="0" xfId="0"/>
    <xf numFmtId="0" fontId="1" fillId="0" borderId="0" xfId="0" applyFont="1" applyAlignment="1" applyProtection="1">
      <alignment horizontal="left"/>
    </xf>
    <xf numFmtId="0" fontId="1" fillId="0" borderId="0" xfId="0" applyFont="1" applyAlignment="1"/>
    <xf numFmtId="0" fontId="2" fillId="0" borderId="0" xfId="0" applyFont="1"/>
    <xf numFmtId="0" fontId="2" fillId="0" borderId="0" xfId="0" applyFont="1" applyAlignment="1"/>
    <xf numFmtId="0" fontId="3" fillId="0" borderId="0" xfId="0" applyFont="1"/>
    <xf numFmtId="0" fontId="1" fillId="0" borderId="0" xfId="0" applyFont="1"/>
    <xf numFmtId="0" fontId="3" fillId="0" borderId="0" xfId="0" applyFont="1" applyAlignment="1"/>
    <xf numFmtId="0" fontId="5" fillId="0" borderId="0" xfId="0" applyFont="1"/>
    <xf numFmtId="0" fontId="6" fillId="0" borderId="0" xfId="0" applyFont="1"/>
    <xf numFmtId="164" fontId="2" fillId="0" borderId="1" xfId="1" applyNumberFormat="1" applyFont="1" applyFill="1" applyBorder="1" applyAlignment="1" applyProtection="1">
      <alignment horizontal="right" vertical="center"/>
    </xf>
    <xf numFmtId="164" fontId="1" fillId="0" borderId="2" xfId="1" applyNumberFormat="1" applyFont="1" applyFill="1" applyBorder="1" applyAlignment="1" applyProtection="1">
      <alignment horizontal="right" vertical="center"/>
    </xf>
    <xf numFmtId="37" fontId="1" fillId="2" borderId="3" xfId="0" applyNumberFormat="1" applyFont="1" applyFill="1" applyBorder="1" applyAlignment="1" applyProtection="1">
      <alignment horizontal="left" vertical="center"/>
    </xf>
    <xf numFmtId="0" fontId="1" fillId="2" borderId="3" xfId="0" quotePrefix="1" applyFont="1" applyFill="1" applyBorder="1" applyAlignment="1">
      <alignment horizontal="right" vertical="center"/>
    </xf>
    <xf numFmtId="0" fontId="1" fillId="2" borderId="4" xfId="0" quotePrefix="1" applyFont="1" applyFill="1" applyBorder="1" applyAlignment="1">
      <alignment horizontal="right" vertical="center"/>
    </xf>
    <xf numFmtId="37" fontId="2" fillId="0" borderId="7" xfId="0" applyNumberFormat="1" applyFont="1" applyFill="1" applyBorder="1" applyAlignment="1" applyProtection="1">
      <alignment horizontal="left" vertical="center" indent="2"/>
    </xf>
    <xf numFmtId="164" fontId="2" fillId="0" borderId="0" xfId="1" applyNumberFormat="1" applyFont="1" applyFill="1" applyBorder="1" applyAlignment="1" applyProtection="1">
      <alignment horizontal="right" vertical="center"/>
    </xf>
    <xf numFmtId="164" fontId="2" fillId="0" borderId="7" xfId="1" applyNumberFormat="1" applyFont="1" applyFill="1" applyBorder="1" applyAlignment="1" applyProtection="1">
      <alignment horizontal="right" vertical="center"/>
    </xf>
    <xf numFmtId="37" fontId="1" fillId="0" borderId="8" xfId="0" applyNumberFormat="1" applyFont="1" applyFill="1" applyBorder="1" applyAlignment="1" applyProtection="1">
      <alignment horizontal="left" vertical="center"/>
    </xf>
    <xf numFmtId="164" fontId="1" fillId="0" borderId="9" xfId="1" applyNumberFormat="1" applyFont="1" applyFill="1" applyBorder="1" applyAlignment="1" applyProtection="1">
      <alignment horizontal="right" vertical="center"/>
    </xf>
    <xf numFmtId="164" fontId="1" fillId="0" borderId="8" xfId="1" applyNumberFormat="1" applyFont="1" applyFill="1" applyBorder="1" applyAlignment="1" applyProtection="1">
      <alignment horizontal="right" vertical="center"/>
    </xf>
    <xf numFmtId="0" fontId="7" fillId="0" borderId="0" xfId="0" applyFont="1"/>
    <xf numFmtId="0" fontId="8" fillId="0" borderId="0" xfId="0" applyFont="1" applyAlignment="1"/>
    <xf numFmtId="0" fontId="8" fillId="0" borderId="0" xfId="0" applyFont="1"/>
    <xf numFmtId="0" fontId="1" fillId="2" borderId="5" xfId="0" quotePrefix="1" applyFont="1" applyFill="1" applyBorder="1" applyAlignment="1">
      <alignment horizontal="right" vertical="center"/>
    </xf>
    <xf numFmtId="0" fontId="1" fillId="2" borderId="10" xfId="0" quotePrefix="1" applyFont="1" applyFill="1" applyBorder="1" applyAlignment="1">
      <alignment horizontal="right" vertical="center"/>
    </xf>
    <xf numFmtId="164" fontId="2" fillId="0" borderId="12" xfId="1" applyNumberFormat="1" applyFont="1" applyFill="1" applyBorder="1" applyAlignment="1" applyProtection="1">
      <alignment horizontal="right" vertical="center"/>
    </xf>
    <xf numFmtId="164" fontId="1" fillId="0" borderId="13" xfId="1" applyNumberFormat="1" applyFont="1" applyFill="1" applyBorder="1" applyAlignment="1" applyProtection="1">
      <alignment horizontal="right" vertical="center"/>
    </xf>
    <xf numFmtId="0" fontId="9" fillId="0" borderId="0" xfId="0" applyFont="1"/>
    <xf numFmtId="17" fontId="1" fillId="2" borderId="3" xfId="0" quotePrefix="1" applyNumberFormat="1" applyFont="1" applyFill="1" applyBorder="1" applyAlignment="1">
      <alignment horizontal="right" vertical="center"/>
    </xf>
    <xf numFmtId="164" fontId="2" fillId="0" borderId="14" xfId="1" applyNumberFormat="1" applyFont="1" applyFill="1" applyBorder="1" applyAlignment="1" applyProtection="1">
      <alignment horizontal="right" vertical="center"/>
    </xf>
    <xf numFmtId="164" fontId="1" fillId="0" borderId="15" xfId="1" applyNumberFormat="1" applyFont="1" applyFill="1" applyBorder="1" applyAlignment="1" applyProtection="1">
      <alignment horizontal="right" vertical="center"/>
    </xf>
    <xf numFmtId="164" fontId="1" fillId="0" borderId="0" xfId="2" applyNumberFormat="1" applyFont="1" applyFill="1" applyBorder="1" applyAlignment="1" applyProtection="1">
      <alignment horizontal="right" vertical="center"/>
    </xf>
    <xf numFmtId="0" fontId="2" fillId="0" borderId="0" xfId="0" applyFont="1" applyBorder="1"/>
    <xf numFmtId="164" fontId="1" fillId="0" borderId="0" xfId="1" applyNumberFormat="1" applyFont="1" applyFill="1" applyBorder="1" applyAlignment="1" applyProtection="1">
      <alignment horizontal="right" vertical="center"/>
    </xf>
    <xf numFmtId="164" fontId="2" fillId="0" borderId="0" xfId="2" applyNumberFormat="1" applyFont="1" applyFill="1" applyBorder="1" applyAlignment="1" applyProtection="1">
      <alignment horizontal="right" vertical="center"/>
    </xf>
    <xf numFmtId="0" fontId="1" fillId="0" borderId="0" xfId="0" applyFont="1" applyBorder="1"/>
    <xf numFmtId="37" fontId="1" fillId="0" borderId="5" xfId="0" applyNumberFormat="1" applyFont="1" applyFill="1" applyBorder="1" applyAlignment="1" applyProtection="1">
      <alignment horizontal="left" vertical="center"/>
    </xf>
    <xf numFmtId="164" fontId="1" fillId="0" borderId="6" xfId="1" applyNumberFormat="1" applyFont="1" applyFill="1" applyBorder="1" applyAlignment="1" applyProtection="1">
      <alignment horizontal="right" vertical="center"/>
    </xf>
    <xf numFmtId="164" fontId="1" fillId="0" borderId="5" xfId="1" applyNumberFormat="1" applyFont="1" applyFill="1" applyBorder="1" applyAlignment="1" applyProtection="1">
      <alignment horizontal="right" vertical="center"/>
    </xf>
    <xf numFmtId="164" fontId="1" fillId="0" borderId="11" xfId="1" applyNumberFormat="1" applyFont="1" applyFill="1" applyBorder="1" applyAlignment="1" applyProtection="1">
      <alignment horizontal="right" vertical="center"/>
    </xf>
    <xf numFmtId="164" fontId="1" fillId="0" borderId="4" xfId="1" applyNumberFormat="1" applyFont="1" applyFill="1" applyBorder="1" applyAlignment="1" applyProtection="1">
      <alignment horizontal="right" vertical="center"/>
    </xf>
    <xf numFmtId="164" fontId="1" fillId="0" borderId="1" xfId="1" applyNumberFormat="1" applyFont="1" applyFill="1" applyBorder="1" applyAlignment="1" applyProtection="1">
      <alignment horizontal="right" vertical="center"/>
    </xf>
    <xf numFmtId="37" fontId="1" fillId="0" borderId="7" xfId="0" applyNumberFormat="1" applyFont="1" applyFill="1" applyBorder="1" applyAlignment="1" applyProtection="1">
      <alignment horizontal="left" vertical="center"/>
    </xf>
    <xf numFmtId="164" fontId="1" fillId="0" borderId="7" xfId="1" applyNumberFormat="1" applyFont="1" applyFill="1" applyBorder="1" applyAlignment="1" applyProtection="1">
      <alignment horizontal="right" vertical="center"/>
    </xf>
    <xf numFmtId="164" fontId="1" fillId="0" borderId="12" xfId="1" applyNumberFormat="1" applyFont="1" applyFill="1" applyBorder="1" applyAlignment="1" applyProtection="1">
      <alignment horizontal="right" vertical="center"/>
    </xf>
    <xf numFmtId="164" fontId="1" fillId="0" borderId="14" xfId="1" applyNumberFormat="1" applyFont="1" applyFill="1" applyBorder="1" applyAlignment="1" applyProtection="1">
      <alignment horizontal="right" vertical="center"/>
    </xf>
  </cellXfs>
  <cellStyles count="3">
    <cellStyle name="Comma" xfId="1" builtinId="3"/>
    <cellStyle name="Comma 2" xfId="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3" tint="0.79998168889431442"/>
  </sheetPr>
  <dimension ref="A1:R21"/>
  <sheetViews>
    <sheetView tabSelected="1" zoomScale="120" zoomScaleNormal="120" workbookViewId="0">
      <selection activeCell="P20" sqref="P20"/>
    </sheetView>
  </sheetViews>
  <sheetFormatPr defaultColWidth="9.140625" defaultRowHeight="15"/>
  <cols>
    <col min="1" max="1" width="30.5703125" style="3" customWidth="1"/>
    <col min="2" max="2" width="10.7109375" style="4" hidden="1" customWidth="1"/>
    <col min="3" max="3" width="9" style="4" hidden="1" customWidth="1"/>
    <col min="4" max="4" width="4.85546875" style="3" hidden="1" customWidth="1"/>
    <col min="5" max="7" width="10.7109375" style="3" hidden="1" customWidth="1"/>
    <col min="8" max="8" width="10.7109375" style="3" customWidth="1"/>
    <col min="9" max="12" width="10.85546875" style="3" customWidth="1"/>
    <col min="13" max="16384" width="9.140625" style="3"/>
  </cols>
  <sheetData>
    <row r="1" spans="1:18" ht="18.95" customHeight="1">
      <c r="A1" s="1" t="s">
        <v>15</v>
      </c>
      <c r="B1" s="2"/>
      <c r="C1" s="2"/>
    </row>
    <row r="2" spans="1:18" s="5" customFormat="1" ht="22.5" customHeight="1">
      <c r="A2" s="12" t="s">
        <v>0</v>
      </c>
      <c r="B2" s="13">
        <v>2008</v>
      </c>
      <c r="C2" s="13">
        <v>2009</v>
      </c>
      <c r="D2" s="24">
        <v>2010</v>
      </c>
      <c r="E2" s="25">
        <v>2011</v>
      </c>
      <c r="F2" s="14">
        <v>2012</v>
      </c>
      <c r="G2" s="14">
        <v>2013</v>
      </c>
      <c r="H2" s="13">
        <v>2014</v>
      </c>
      <c r="I2" s="13">
        <v>2015</v>
      </c>
      <c r="J2" s="29" t="s">
        <v>9</v>
      </c>
      <c r="K2" s="29" t="s">
        <v>10</v>
      </c>
      <c r="L2" s="29" t="s">
        <v>14</v>
      </c>
    </row>
    <row r="3" spans="1:18">
      <c r="A3" s="37" t="s">
        <v>1</v>
      </c>
      <c r="B3" s="38">
        <f t="shared" ref="B3:C3" si="0">SUM(B4,B5)</f>
        <v>1389</v>
      </c>
      <c r="C3" s="38">
        <f t="shared" si="0"/>
        <v>1565</v>
      </c>
      <c r="D3" s="39">
        <v>1777</v>
      </c>
      <c r="E3" s="40">
        <v>1977</v>
      </c>
      <c r="F3" s="38">
        <f>F4+F5</f>
        <v>2240</v>
      </c>
      <c r="G3" s="41">
        <v>2485</v>
      </c>
      <c r="H3" s="41">
        <f>H4+H5</f>
        <v>2823</v>
      </c>
      <c r="I3" s="42">
        <f>I4+I5</f>
        <v>2073</v>
      </c>
      <c r="J3" s="42">
        <f>J4+J5</f>
        <v>1648</v>
      </c>
      <c r="K3" s="42">
        <f>K4+K5</f>
        <v>2125</v>
      </c>
      <c r="L3" s="42">
        <f>SUM(L4:L5)</f>
        <v>2539</v>
      </c>
      <c r="M3" s="32"/>
      <c r="N3" s="32"/>
      <c r="O3" s="33"/>
      <c r="P3" s="34"/>
      <c r="Q3" s="34"/>
      <c r="R3" s="33"/>
    </row>
    <row r="4" spans="1:18">
      <c r="A4" s="15" t="s">
        <v>6</v>
      </c>
      <c r="B4" s="16">
        <v>133</v>
      </c>
      <c r="C4" s="16">
        <v>173</v>
      </c>
      <c r="D4" s="17">
        <v>237</v>
      </c>
      <c r="E4" s="26">
        <v>221</v>
      </c>
      <c r="F4" s="16">
        <v>256</v>
      </c>
      <c r="G4" s="30">
        <v>242</v>
      </c>
      <c r="H4" s="30">
        <v>335</v>
      </c>
      <c r="I4" s="10">
        <f>24+270</f>
        <v>294</v>
      </c>
      <c r="J4" s="10">
        <f>17+127</f>
        <v>144</v>
      </c>
      <c r="K4" s="10">
        <f>34+411</f>
        <v>445</v>
      </c>
      <c r="L4" s="10">
        <f>511+3</f>
        <v>514</v>
      </c>
      <c r="M4" s="35"/>
      <c r="N4" s="35"/>
      <c r="O4" s="33"/>
      <c r="P4" s="16"/>
      <c r="Q4" s="16"/>
      <c r="R4" s="33"/>
    </row>
    <row r="5" spans="1:18">
      <c r="A5" s="15" t="s">
        <v>2</v>
      </c>
      <c r="B5" s="16">
        <v>1256</v>
      </c>
      <c r="C5" s="16">
        <v>1392</v>
      </c>
      <c r="D5" s="17">
        <v>1540</v>
      </c>
      <c r="E5" s="26">
        <v>1756</v>
      </c>
      <c r="F5" s="16">
        <v>1984</v>
      </c>
      <c r="G5" s="30">
        <v>2243</v>
      </c>
      <c r="H5" s="30">
        <v>2488</v>
      </c>
      <c r="I5" s="10">
        <f>208+1571</f>
        <v>1779</v>
      </c>
      <c r="J5" s="10">
        <f>227+1277</f>
        <v>1504</v>
      </c>
      <c r="K5" s="10">
        <f>276+1404</f>
        <v>1680</v>
      </c>
      <c r="L5" s="10">
        <f>1715+310</f>
        <v>2025</v>
      </c>
      <c r="M5" s="35"/>
      <c r="N5" s="35"/>
      <c r="O5" s="33"/>
      <c r="P5" s="16"/>
      <c r="Q5" s="16"/>
      <c r="R5" s="33"/>
    </row>
    <row r="6" spans="1:18" s="6" customFormat="1">
      <c r="A6" s="43" t="s">
        <v>3</v>
      </c>
      <c r="B6" s="34">
        <f t="shared" ref="B6:C6" si="1">SUM(B7,B8)</f>
        <v>16253</v>
      </c>
      <c r="C6" s="34">
        <f t="shared" si="1"/>
        <v>17907</v>
      </c>
      <c r="D6" s="44">
        <v>19231</v>
      </c>
      <c r="E6" s="45">
        <v>20799</v>
      </c>
      <c r="F6" s="34">
        <f>F7+F8</f>
        <v>22365</v>
      </c>
      <c r="G6" s="46">
        <v>24322</v>
      </c>
      <c r="H6" s="46">
        <f>H7+H8</f>
        <v>26465</v>
      </c>
      <c r="I6" s="42">
        <f>I7+I8</f>
        <v>18067</v>
      </c>
      <c r="J6" s="42">
        <f>J7+J8</f>
        <v>12221</v>
      </c>
      <c r="K6" s="42">
        <f>K7+K8</f>
        <v>14528</v>
      </c>
      <c r="L6" s="42">
        <f>SUM(L7:L8)</f>
        <v>16446</v>
      </c>
      <c r="M6" s="32"/>
      <c r="N6" s="32"/>
      <c r="O6" s="36"/>
      <c r="P6" s="34"/>
      <c r="Q6" s="34"/>
      <c r="R6" s="36"/>
    </row>
    <row r="7" spans="1:18">
      <c r="A7" s="15" t="s">
        <v>6</v>
      </c>
      <c r="B7" s="16">
        <v>1331</v>
      </c>
      <c r="C7" s="16">
        <v>1626</v>
      </c>
      <c r="D7" s="17">
        <v>1437</v>
      </c>
      <c r="E7" s="26">
        <v>1632</v>
      </c>
      <c r="F7" s="16">
        <v>1583</v>
      </c>
      <c r="G7" s="30">
        <v>1906</v>
      </c>
      <c r="H7" s="30">
        <v>2128</v>
      </c>
      <c r="I7" s="10">
        <f>99+691</f>
        <v>790</v>
      </c>
      <c r="J7" s="10">
        <f>30+1145</f>
        <v>1175</v>
      </c>
      <c r="K7" s="10">
        <f>27+2226</f>
        <v>2253</v>
      </c>
      <c r="L7" s="10">
        <f>2646+47</f>
        <v>2693</v>
      </c>
      <c r="M7" s="35"/>
      <c r="N7" s="35"/>
      <c r="O7" s="33"/>
      <c r="P7" s="16"/>
      <c r="Q7" s="16"/>
      <c r="R7" s="33"/>
    </row>
    <row r="8" spans="1:18">
      <c r="A8" s="15" t="s">
        <v>2</v>
      </c>
      <c r="B8" s="16">
        <v>14922</v>
      </c>
      <c r="C8" s="16">
        <v>16281</v>
      </c>
      <c r="D8" s="17">
        <v>17794</v>
      </c>
      <c r="E8" s="26">
        <v>19167</v>
      </c>
      <c r="F8" s="16">
        <v>20782</v>
      </c>
      <c r="G8" s="30">
        <v>22416</v>
      </c>
      <c r="H8" s="30">
        <v>24337</v>
      </c>
      <c r="I8" s="10">
        <f>7331+9946</f>
        <v>17277</v>
      </c>
      <c r="J8" s="10">
        <f>287+10759</f>
        <v>11046</v>
      </c>
      <c r="K8" s="10">
        <f>371+11904</f>
        <v>12275</v>
      </c>
      <c r="L8" s="10">
        <f>13355+398</f>
        <v>13753</v>
      </c>
      <c r="M8" s="35"/>
      <c r="N8" s="35"/>
      <c r="O8" s="33"/>
      <c r="P8" s="16"/>
      <c r="Q8" s="16"/>
      <c r="R8" s="33"/>
    </row>
    <row r="9" spans="1:18">
      <c r="A9" s="43" t="s">
        <v>13</v>
      </c>
      <c r="B9" s="34">
        <f t="shared" ref="B9:C9" si="2">SUM(B10,B11)</f>
        <v>10431</v>
      </c>
      <c r="C9" s="34">
        <f t="shared" si="2"/>
        <v>10845</v>
      </c>
      <c r="D9" s="44">
        <v>11352</v>
      </c>
      <c r="E9" s="45">
        <v>11916</v>
      </c>
      <c r="F9" s="34">
        <f>F10+F11</f>
        <v>12677</v>
      </c>
      <c r="G9" s="46">
        <v>13144</v>
      </c>
      <c r="H9" s="46">
        <f>H10+H11</f>
        <v>13511</v>
      </c>
      <c r="I9" s="42">
        <f>I10+I11</f>
        <v>4298</v>
      </c>
      <c r="J9" s="42">
        <f>J10+J11</f>
        <v>3135</v>
      </c>
      <c r="K9" s="42">
        <f>K10+K11</f>
        <v>3440</v>
      </c>
      <c r="L9" s="42">
        <f>SUM(L10:L11)</f>
        <v>3452</v>
      </c>
      <c r="M9" s="32"/>
      <c r="N9" s="32"/>
      <c r="O9" s="33"/>
      <c r="P9" s="34"/>
      <c r="Q9" s="34"/>
      <c r="R9" s="33"/>
    </row>
    <row r="10" spans="1:18">
      <c r="A10" s="15" t="s">
        <v>6</v>
      </c>
      <c r="B10" s="16">
        <v>347</v>
      </c>
      <c r="C10" s="16">
        <v>410</v>
      </c>
      <c r="D10" s="17">
        <v>503</v>
      </c>
      <c r="E10" s="26">
        <v>594</v>
      </c>
      <c r="F10" s="16">
        <v>756</v>
      </c>
      <c r="G10" s="30">
        <v>467</v>
      </c>
      <c r="H10" s="30">
        <v>363</v>
      </c>
      <c r="I10" s="10">
        <f>31+0</f>
        <v>31</v>
      </c>
      <c r="J10" s="10">
        <f>11+73</f>
        <v>84</v>
      </c>
      <c r="K10" s="10">
        <f>12+221</f>
        <v>233</v>
      </c>
      <c r="L10" s="10">
        <f>292+26</f>
        <v>318</v>
      </c>
      <c r="M10" s="35"/>
      <c r="N10" s="35"/>
      <c r="O10" s="33"/>
      <c r="P10" s="16"/>
      <c r="Q10" s="16"/>
      <c r="R10" s="33"/>
    </row>
    <row r="11" spans="1:18">
      <c r="A11" s="15" t="s">
        <v>2</v>
      </c>
      <c r="B11" s="16">
        <v>10084</v>
      </c>
      <c r="C11" s="16">
        <v>10435</v>
      </c>
      <c r="D11" s="17">
        <v>10849</v>
      </c>
      <c r="E11" s="26">
        <v>11322</v>
      </c>
      <c r="F11" s="16">
        <v>11921</v>
      </c>
      <c r="G11" s="30">
        <v>12677</v>
      </c>
      <c r="H11" s="30">
        <v>13148</v>
      </c>
      <c r="I11" s="10">
        <f>1273+2994</f>
        <v>4267</v>
      </c>
      <c r="J11" s="10">
        <f>1258+1793</f>
        <v>3051</v>
      </c>
      <c r="K11" s="10">
        <f>1341+1866</f>
        <v>3207</v>
      </c>
      <c r="L11" s="10">
        <f>1879+1255</f>
        <v>3134</v>
      </c>
      <c r="M11" s="35"/>
      <c r="N11" s="35"/>
      <c r="O11" s="33"/>
      <c r="P11" s="16"/>
      <c r="Q11" s="16"/>
      <c r="R11" s="33"/>
    </row>
    <row r="12" spans="1:18" s="6" customFormat="1">
      <c r="A12" s="43" t="s">
        <v>4</v>
      </c>
      <c r="B12" s="34">
        <f t="shared" ref="B12:F12" si="3">B16+B17</f>
        <v>13769</v>
      </c>
      <c r="C12" s="34">
        <f t="shared" si="3"/>
        <v>16089</v>
      </c>
      <c r="D12" s="44">
        <f t="shared" si="3"/>
        <v>18892</v>
      </c>
      <c r="E12" s="45">
        <f t="shared" si="3"/>
        <v>20373</v>
      </c>
      <c r="F12" s="34">
        <f t="shared" si="3"/>
        <v>0</v>
      </c>
      <c r="G12" s="46">
        <v>22331</v>
      </c>
      <c r="H12" s="46">
        <v>27048</v>
      </c>
      <c r="I12" s="42">
        <v>31150</v>
      </c>
      <c r="J12" s="42">
        <f>J13+J14</f>
        <v>17759</v>
      </c>
      <c r="K12" s="42">
        <f>K13+K14</f>
        <v>22972</v>
      </c>
      <c r="L12" s="42">
        <f>SUM(L13:L14)</f>
        <v>21087</v>
      </c>
      <c r="M12" s="35"/>
      <c r="N12" s="35"/>
      <c r="O12" s="36"/>
      <c r="P12" s="36"/>
      <c r="Q12" s="36"/>
      <c r="R12" s="36"/>
    </row>
    <row r="13" spans="1:18" s="6" customFormat="1">
      <c r="A13" s="15" t="s">
        <v>7</v>
      </c>
      <c r="B13" s="16">
        <f>47+515+1867</f>
        <v>2429</v>
      </c>
      <c r="C13" s="16">
        <f>89+595+2665</f>
        <v>3349</v>
      </c>
      <c r="D13" s="17">
        <f>48+573+2750</f>
        <v>3371</v>
      </c>
      <c r="E13" s="26">
        <f>80+814+2709</f>
        <v>3603</v>
      </c>
      <c r="F13" s="16">
        <f>80+862+2690</f>
        <v>3632</v>
      </c>
      <c r="G13" s="30">
        <v>4801</v>
      </c>
      <c r="H13" s="30">
        <v>5092</v>
      </c>
      <c r="I13" s="10">
        <v>4102</v>
      </c>
      <c r="J13" s="10">
        <v>2143</v>
      </c>
      <c r="K13" s="10">
        <v>3767</v>
      </c>
      <c r="L13" s="10">
        <v>4231</v>
      </c>
      <c r="M13" s="35"/>
      <c r="N13" s="35"/>
      <c r="O13" s="36"/>
      <c r="P13" s="36"/>
      <c r="Q13" s="36"/>
      <c r="R13" s="36"/>
    </row>
    <row r="14" spans="1:18" s="6" customFormat="1">
      <c r="A14" s="15" t="s">
        <v>2</v>
      </c>
      <c r="B14" s="16">
        <f>232+2551+8557</f>
        <v>11340</v>
      </c>
      <c r="C14" s="16">
        <f>261+2708+9771</f>
        <v>12740</v>
      </c>
      <c r="D14" s="17">
        <f>337+3190+11994</f>
        <v>15521</v>
      </c>
      <c r="E14" s="26">
        <f>261+2742+13767</f>
        <v>16770</v>
      </c>
      <c r="F14" s="16">
        <f>322+3437+12032</f>
        <v>15791</v>
      </c>
      <c r="G14" s="30">
        <v>17530</v>
      </c>
      <c r="H14" s="30">
        <v>21956</v>
      </c>
      <c r="I14" s="10">
        <v>27048</v>
      </c>
      <c r="J14" s="10">
        <v>15616</v>
      </c>
      <c r="K14" s="10">
        <v>19205</v>
      </c>
      <c r="L14" s="10">
        <v>16856</v>
      </c>
      <c r="M14" s="35"/>
      <c r="N14" s="35"/>
      <c r="O14" s="36"/>
      <c r="P14" s="36"/>
      <c r="Q14" s="36"/>
      <c r="R14" s="36"/>
    </row>
    <row r="15" spans="1:18" s="6" customFormat="1">
      <c r="A15" s="43" t="s">
        <v>8</v>
      </c>
      <c r="B15" s="34"/>
      <c r="C15" s="34"/>
      <c r="D15" s="44"/>
      <c r="E15" s="45"/>
      <c r="F15" s="34"/>
      <c r="G15" s="46">
        <f>G16+G17</f>
        <v>287</v>
      </c>
      <c r="H15" s="46">
        <f>H16+H17</f>
        <v>361</v>
      </c>
      <c r="I15" s="42">
        <f>I16+I17</f>
        <v>356</v>
      </c>
      <c r="J15" s="42">
        <f>J16+J17</f>
        <v>412</v>
      </c>
      <c r="K15" s="42">
        <f>K16+K17</f>
        <v>440</v>
      </c>
      <c r="L15" s="42">
        <f>SUM(L16:L17)</f>
        <v>400</v>
      </c>
    </row>
    <row r="16" spans="1:18">
      <c r="A16" s="15" t="s">
        <v>6</v>
      </c>
      <c r="B16" s="16">
        <f>47+515+1867</f>
        <v>2429</v>
      </c>
      <c r="C16" s="16">
        <f>89+595+2665</f>
        <v>3349</v>
      </c>
      <c r="D16" s="17">
        <f>48+573+2750</f>
        <v>3371</v>
      </c>
      <c r="E16" s="26">
        <f>80+814+2709</f>
        <v>3603</v>
      </c>
      <c r="F16" s="16"/>
      <c r="G16" s="30">
        <v>95</v>
      </c>
      <c r="H16" s="30">
        <v>79</v>
      </c>
      <c r="I16" s="10">
        <v>96</v>
      </c>
      <c r="J16" s="10">
        <v>83</v>
      </c>
      <c r="K16" s="10">
        <v>34</v>
      </c>
      <c r="L16" s="10">
        <v>42</v>
      </c>
    </row>
    <row r="17" spans="1:12">
      <c r="A17" s="15" t="s">
        <v>2</v>
      </c>
      <c r="B17" s="16">
        <f>232+2551+8557</f>
        <v>11340</v>
      </c>
      <c r="C17" s="16">
        <f>261+2708+9771</f>
        <v>12740</v>
      </c>
      <c r="D17" s="17">
        <f>337+3190+11994</f>
        <v>15521</v>
      </c>
      <c r="E17" s="26">
        <f>261+2742+13767</f>
        <v>16770</v>
      </c>
      <c r="F17" s="16"/>
      <c r="G17" s="30">
        <v>192</v>
      </c>
      <c r="H17" s="30">
        <v>282</v>
      </c>
      <c r="I17" s="10">
        <v>260</v>
      </c>
      <c r="J17" s="10">
        <v>329</v>
      </c>
      <c r="K17" s="10">
        <v>406</v>
      </c>
      <c r="L17" s="10">
        <v>358</v>
      </c>
    </row>
    <row r="18" spans="1:12" s="6" customFormat="1">
      <c r="A18" s="18" t="s">
        <v>5</v>
      </c>
      <c r="B18" s="19">
        <f t="shared" ref="B18:F18" si="4">B3+B6+B9+B12</f>
        <v>41842</v>
      </c>
      <c r="C18" s="19">
        <f t="shared" si="4"/>
        <v>46406</v>
      </c>
      <c r="D18" s="20">
        <f t="shared" si="4"/>
        <v>51252</v>
      </c>
      <c r="E18" s="27">
        <f t="shared" si="4"/>
        <v>55065</v>
      </c>
      <c r="F18" s="19">
        <f t="shared" si="4"/>
        <v>37282</v>
      </c>
      <c r="G18" s="31">
        <f>G3+G6+G9+G12+G15</f>
        <v>62569</v>
      </c>
      <c r="H18" s="31">
        <f>H3+H6+H9+H12+H15</f>
        <v>70208</v>
      </c>
      <c r="I18" s="11">
        <f>I3+I6+I9+I12+I15</f>
        <v>55944</v>
      </c>
      <c r="J18" s="11">
        <f>J3+J6+J9+J12+J15</f>
        <v>35175</v>
      </c>
      <c r="K18" s="11">
        <f>K3+K6+K9+K12+K15</f>
        <v>43505</v>
      </c>
      <c r="L18" s="11">
        <f>L3+L6+L9+L12+L15</f>
        <v>43924</v>
      </c>
    </row>
    <row r="19" spans="1:12" s="6" customFormat="1">
      <c r="A19" s="28" t="s">
        <v>11</v>
      </c>
      <c r="B19" s="28"/>
      <c r="C19" s="28"/>
      <c r="D19" s="28"/>
      <c r="E19" s="28"/>
      <c r="F19" s="28"/>
      <c r="G19" s="28"/>
      <c r="H19" s="28"/>
      <c r="I19" s="28"/>
      <c r="J19" s="28"/>
      <c r="K19" s="28"/>
      <c r="L19" s="28"/>
    </row>
    <row r="20" spans="1:12" s="9" customFormat="1">
      <c r="A20" s="5" t="s">
        <v>12</v>
      </c>
      <c r="B20" s="7"/>
      <c r="C20" s="7"/>
      <c r="D20" s="8"/>
      <c r="E20" s="8"/>
      <c r="F20" s="8"/>
      <c r="G20" s="8"/>
      <c r="H20" s="8"/>
      <c r="I20" s="8"/>
      <c r="J20" s="8"/>
      <c r="K20" s="8"/>
      <c r="L20" s="8"/>
    </row>
    <row r="21" spans="1:12" ht="18">
      <c r="A21" s="21"/>
      <c r="B21" s="22"/>
      <c r="C21" s="22"/>
      <c r="D21" s="23"/>
      <c r="E21" s="23"/>
      <c r="F21" s="23"/>
      <c r="G21" s="23"/>
      <c r="H21" s="23"/>
      <c r="I21" s="23"/>
      <c r="J21" s="23"/>
      <c r="K21" s="23"/>
      <c r="L21" s="23"/>
    </row>
  </sheetData>
  <pageMargins left="0.55000000000000004" right="0.43" top="0.75" bottom="1" header="0.31" footer="0.5"/>
  <pageSetup scale="9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7.1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NTSW</dc:creator>
  <cp:lastModifiedBy>Pem Zangmo</cp:lastModifiedBy>
  <cp:lastPrinted>2017-10-18T07:24:54Z</cp:lastPrinted>
  <dcterms:created xsi:type="dcterms:W3CDTF">2014-08-11T08:44:40Z</dcterms:created>
  <dcterms:modified xsi:type="dcterms:W3CDTF">2018-09-03T05:40:15Z</dcterms:modified>
</cp:coreProperties>
</file>