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CIRD\SYB\2021\Final Table\SYB V3\Chapter 7 - Industry\"/>
    </mc:Choice>
  </mc:AlternateContent>
  <xr:revisionPtr revIDLastSave="0" documentId="13_ncr:1_{87F0BFF8-565B-41A1-AD0A-CF538685E2D7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new" sheetId="3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3" l="1"/>
  <c r="F8" i="3"/>
  <c r="F13" i="3"/>
  <c r="F7" i="3"/>
  <c r="F6" i="3"/>
  <c r="F4" i="3"/>
  <c r="F23" i="3"/>
  <c r="F24" i="3"/>
  <c r="F25" i="3"/>
  <c r="F26" i="3"/>
  <c r="F22" i="3"/>
  <c r="E23" i="3"/>
  <c r="E24" i="3"/>
  <c r="E25" i="3"/>
  <c r="E26" i="3"/>
  <c r="E22" i="3"/>
  <c r="E8" i="3"/>
  <c r="E13" i="3"/>
  <c r="E18" i="3"/>
  <c r="E7" i="3"/>
  <c r="D9" i="3"/>
  <c r="D10" i="3"/>
  <c r="D11" i="3"/>
  <c r="D12" i="3"/>
  <c r="D8" i="3"/>
  <c r="D14" i="3"/>
  <c r="D15" i="3"/>
  <c r="D16" i="3"/>
  <c r="D17" i="3"/>
  <c r="D13" i="3"/>
  <c r="D19" i="3"/>
  <c r="D20" i="3"/>
  <c r="D21" i="3"/>
  <c r="D18" i="3"/>
  <c r="D7" i="3"/>
  <c r="C9" i="3"/>
  <c r="C10" i="3"/>
  <c r="C11" i="3"/>
  <c r="C12" i="3"/>
  <c r="C8" i="3"/>
  <c r="C14" i="3"/>
  <c r="C15" i="3"/>
  <c r="C16" i="3"/>
  <c r="C17" i="3"/>
  <c r="C13" i="3"/>
  <c r="C19" i="3"/>
  <c r="C20" i="3"/>
  <c r="C21" i="3"/>
  <c r="C18" i="3"/>
  <c r="C7" i="3"/>
  <c r="B8" i="3"/>
  <c r="B13" i="3"/>
  <c r="B18" i="3"/>
  <c r="B7" i="3"/>
  <c r="F5" i="3"/>
  <c r="F3" i="3"/>
  <c r="E4" i="3"/>
  <c r="E5" i="3"/>
  <c r="E3" i="3"/>
  <c r="C4" i="3"/>
  <c r="C5" i="3"/>
  <c r="C3" i="3"/>
  <c r="D4" i="3"/>
  <c r="D5" i="3"/>
  <c r="D3" i="3"/>
  <c r="B4" i="3"/>
  <c r="B5" i="3"/>
  <c r="B3" i="3"/>
  <c r="D23" i="3"/>
  <c r="D24" i="3"/>
  <c r="D25" i="3"/>
  <c r="D26" i="3"/>
  <c r="D22" i="3"/>
  <c r="C23" i="3"/>
  <c r="C24" i="3"/>
  <c r="C25" i="3"/>
  <c r="C26" i="3"/>
  <c r="C22" i="3"/>
  <c r="B23" i="3"/>
  <c r="B24" i="3"/>
  <c r="B25" i="3"/>
  <c r="B26" i="3"/>
  <c r="B22" i="3"/>
</calcChain>
</file>

<file path=xl/sharedStrings.xml><?xml version="1.0" encoding="utf-8"?>
<sst xmlns="http://schemas.openxmlformats.org/spreadsheetml/2006/main" count="33" uniqueCount="23">
  <si>
    <t>Industrial Establishments</t>
  </si>
  <si>
    <t>Ownership</t>
  </si>
  <si>
    <t>Partnership</t>
  </si>
  <si>
    <t>Company</t>
  </si>
  <si>
    <t>Size</t>
  </si>
  <si>
    <t>Large scale</t>
  </si>
  <si>
    <t>Medium scale</t>
  </si>
  <si>
    <t>Small scale</t>
  </si>
  <si>
    <t>Cottage scale</t>
  </si>
  <si>
    <t>Services</t>
  </si>
  <si>
    <t>Contract</t>
  </si>
  <si>
    <t>Source: Department of Industry and Department of Cottage &amp; Small Industry, MoEA.</t>
  </si>
  <si>
    <t>Sector</t>
  </si>
  <si>
    <t>Note: The data for June 2020 and 2021 is on the active licenses. The previous years data contains a mix of licenses issued and active licenses.</t>
  </si>
  <si>
    <t xml:space="preserve">Others </t>
  </si>
  <si>
    <t>Table 7.1: Number of Industries by Sector, Size and Ownership, 2017- 2021</t>
  </si>
  <si>
    <t>As of June 2017</t>
  </si>
  <si>
    <t>As of June 2018</t>
  </si>
  <si>
    <t>As of June 2019</t>
  </si>
  <si>
    <t>As of June 2020</t>
  </si>
  <si>
    <t>As of June 2021</t>
  </si>
  <si>
    <t>Production &amp; manufacturing</t>
  </si>
  <si>
    <t>Sole proprietorship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</si>
</sst>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;[Red]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i/>
      <sz val="9"/>
      <name val="Sylfaen"/>
      <family val="1"/>
    </font>
    <font>
      <sz val="10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1"/>
      <name val="Sylfaen"/>
      <family val="1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wrapText="1"/>
    </xf>
    <xf numFmtId="0" fontId="2" fillId="2" borderId="1" xfId="0" applyFont="1" applyFill="1" applyBorder="1" applyAlignment="1" applyProtection="1">
      <alignment horizontal="left" vertical="center"/>
    </xf>
    <xf numFmtId="49" fontId="2" fillId="2" borderId="1" xfId="0" quotePrefix="1" applyNumberFormat="1" applyFont="1" applyFill="1" applyBorder="1" applyAlignment="1" applyProtection="1">
      <alignment horizontal="right" vertical="center"/>
    </xf>
    <xf numFmtId="164" fontId="7" fillId="0" borderId="0" xfId="1" applyNumberFormat="1" applyFont="1" applyFill="1" applyBorder="1" applyAlignment="1">
      <alignment vertical="center" wrapText="1"/>
    </xf>
    <xf numFmtId="0" fontId="8" fillId="0" borderId="0" xfId="0" applyFont="1"/>
    <xf numFmtId="164" fontId="5" fillId="0" borderId="1" xfId="1" applyNumberFormat="1" applyFont="1" applyBorder="1" applyAlignment="1">
      <alignment horizontal="right" vertical="center"/>
    </xf>
    <xf numFmtId="164" fontId="6" fillId="0" borderId="1" xfId="1" applyNumberFormat="1" applyFont="1" applyBorder="1" applyAlignment="1">
      <alignment horizontal="right" vertical="center"/>
    </xf>
    <xf numFmtId="164" fontId="6" fillId="0" borderId="1" xfId="1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164" fontId="4" fillId="0" borderId="1" xfId="1" applyNumberFormat="1" applyFont="1" applyBorder="1" applyAlignment="1">
      <alignment horizontal="right" vertical="center"/>
    </xf>
    <xf numFmtId="164" fontId="4" fillId="0" borderId="1" xfId="1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vertical="center"/>
    </xf>
    <xf numFmtId="164" fontId="2" fillId="0" borderId="1" xfId="1" applyNumberFormat="1" applyFont="1" applyBorder="1" applyAlignment="1">
      <alignment horizontal="right" vertical="center"/>
    </xf>
    <xf numFmtId="164" fontId="2" fillId="0" borderId="1" xfId="1" applyNumberFormat="1" applyFont="1" applyFill="1" applyBorder="1" applyAlignment="1">
      <alignment horizontal="right" vertical="center"/>
    </xf>
    <xf numFmtId="0" fontId="9" fillId="0" borderId="0" xfId="0" applyFont="1"/>
    <xf numFmtId="0" fontId="5" fillId="0" borderId="2" xfId="0" applyFont="1" applyBorder="1" applyAlignment="1" applyProtection="1">
      <alignment horizontal="left" wrapText="1"/>
    </xf>
    <xf numFmtId="0" fontId="3" fillId="0" borderId="0" xfId="0" applyFont="1" applyBorder="1" applyAlignment="1">
      <alignment horizontal="left"/>
    </xf>
    <xf numFmtId="0" fontId="0" fillId="0" borderId="0" xfId="0"/>
    <xf numFmtId="0" fontId="3" fillId="0" borderId="3" xfId="0" applyFont="1" applyBorder="1" applyAlignment="1" applyProtection="1">
      <alignment horizontal="left"/>
    </xf>
    <xf numFmtId="3" fontId="0" fillId="0" borderId="1" xfId="0" applyNumberFormat="1" applyBorder="1" applyAlignment="1">
      <alignment vertical="center"/>
    </xf>
    <xf numFmtId="0" fontId="5" fillId="0" borderId="1" xfId="0" applyFont="1" applyBorder="1" applyAlignment="1" applyProtection="1">
      <alignment horizontal="left" vertical="center"/>
    </xf>
    <xf numFmtId="0" fontId="6" fillId="0" borderId="1" xfId="0" applyFont="1" applyBorder="1" applyAlignment="1" applyProtection="1">
      <alignment horizontal="left" vertical="center" indent="1"/>
    </xf>
    <xf numFmtId="0" fontId="2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 indent="1"/>
    </xf>
    <xf numFmtId="0" fontId="4" fillId="0" borderId="1" xfId="0" applyFont="1" applyBorder="1" applyAlignment="1" applyProtection="1">
      <alignment horizontal="left" vertical="center" indent="2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A9D3D-B317-4184-8E88-6DE621CC6895}">
  <dimension ref="A1:J28"/>
  <sheetViews>
    <sheetView tabSelected="1" topLeftCell="A7" zoomScale="102" zoomScaleNormal="100" workbookViewId="0">
      <selection activeCell="A22" sqref="A22:A26"/>
    </sheetView>
  </sheetViews>
  <sheetFormatPr defaultRowHeight="15" x14ac:dyDescent="0.25"/>
  <cols>
    <col min="1" max="1" width="27.140625" bestFit="1" customWidth="1"/>
    <col min="2" max="6" width="15.42578125" bestFit="1" customWidth="1"/>
  </cols>
  <sheetData>
    <row r="1" spans="1:10" ht="15.75" customHeight="1" x14ac:dyDescent="0.3">
      <c r="A1" s="18" t="s">
        <v>15</v>
      </c>
      <c r="B1" s="18"/>
      <c r="C1" s="18"/>
      <c r="D1" s="18"/>
      <c r="E1" s="18"/>
      <c r="F1" s="18"/>
      <c r="G1" s="2"/>
      <c r="H1" s="2"/>
      <c r="I1" s="2"/>
      <c r="J1" s="2"/>
    </row>
    <row r="2" spans="1:10" x14ac:dyDescent="0.25">
      <c r="A2" s="3" t="s">
        <v>0</v>
      </c>
      <c r="B2" s="4" t="s">
        <v>16</v>
      </c>
      <c r="C2" s="4" t="s">
        <v>17</v>
      </c>
      <c r="D2" s="4" t="s">
        <v>18</v>
      </c>
      <c r="E2" s="4" t="s">
        <v>19</v>
      </c>
      <c r="F2" s="4" t="s">
        <v>20</v>
      </c>
    </row>
    <row r="3" spans="1:10" x14ac:dyDescent="0.25">
      <c r="A3" s="23" t="s">
        <v>12</v>
      </c>
      <c r="B3" s="7">
        <f>B4+B5+B6</f>
        <v>20093</v>
      </c>
      <c r="C3" s="7">
        <f t="shared" ref="C3:D3" si="0">C4+C5+C6</f>
        <v>22437</v>
      </c>
      <c r="D3" s="7">
        <f t="shared" si="0"/>
        <v>24595</v>
      </c>
      <c r="E3" s="7">
        <f>E4+E5+E6</f>
        <v>23133</v>
      </c>
      <c r="F3" s="7">
        <f>F4+F5+F6</f>
        <v>22267</v>
      </c>
    </row>
    <row r="4" spans="1:10" x14ac:dyDescent="0.25">
      <c r="A4" s="24" t="s">
        <v>21</v>
      </c>
      <c r="B4" s="8">
        <f>310+1815</f>
        <v>2125</v>
      </c>
      <c r="C4" s="8">
        <f>313+2226</f>
        <v>2539</v>
      </c>
      <c r="D4" s="9">
        <f>358+2660</f>
        <v>3018</v>
      </c>
      <c r="E4" s="9">
        <f>261+2584</f>
        <v>2845</v>
      </c>
      <c r="F4" s="9">
        <f>269+2497</f>
        <v>2766</v>
      </c>
    </row>
    <row r="5" spans="1:10" x14ac:dyDescent="0.25">
      <c r="A5" s="24" t="s">
        <v>10</v>
      </c>
      <c r="B5" s="8">
        <f>1353+2087</f>
        <v>3440</v>
      </c>
      <c r="C5" s="9">
        <f>1281+2171</f>
        <v>3452</v>
      </c>
      <c r="D5" s="9">
        <f>1371+1924</f>
        <v>3295</v>
      </c>
      <c r="E5" s="8">
        <f>390+1879</f>
        <v>2269</v>
      </c>
      <c r="F5" s="9">
        <f>380+16991</f>
        <v>17371</v>
      </c>
    </row>
    <row r="6" spans="1:10" x14ac:dyDescent="0.25">
      <c r="A6" s="24" t="s">
        <v>9</v>
      </c>
      <c r="B6" s="22">
        <v>14528</v>
      </c>
      <c r="C6" s="22">
        <v>16446</v>
      </c>
      <c r="D6" s="22">
        <v>18282</v>
      </c>
      <c r="E6" s="22">
        <v>18019</v>
      </c>
      <c r="F6" s="8">
        <f>397+1733</f>
        <v>2130</v>
      </c>
    </row>
    <row r="7" spans="1:10" x14ac:dyDescent="0.25">
      <c r="A7" s="25" t="s">
        <v>4</v>
      </c>
      <c r="B7" s="10">
        <f>B8+B13+B18</f>
        <v>20093</v>
      </c>
      <c r="C7" s="10">
        <f>C8+C13+C18</f>
        <v>22437</v>
      </c>
      <c r="D7" s="10">
        <f>D8+D13+D18</f>
        <v>24595</v>
      </c>
      <c r="E7" s="10">
        <f>E8+E13+E18</f>
        <v>23133</v>
      </c>
      <c r="F7" s="10">
        <f>F8+F13+F18</f>
        <v>22267</v>
      </c>
    </row>
    <row r="8" spans="1:10" x14ac:dyDescent="0.25">
      <c r="A8" s="26" t="s">
        <v>21</v>
      </c>
      <c r="B8" s="11">
        <f t="shared" ref="B8:C8" si="1">B9+B10+B11+B12</f>
        <v>2125</v>
      </c>
      <c r="C8" s="11">
        <f t="shared" si="1"/>
        <v>2539</v>
      </c>
      <c r="D8" s="11">
        <f>D9+D10+D11+D12</f>
        <v>3018</v>
      </c>
      <c r="E8" s="11">
        <f>E9+E10+E11+E12</f>
        <v>2845</v>
      </c>
      <c r="F8" s="11">
        <f>F9+F10+F11+F12</f>
        <v>2766</v>
      </c>
    </row>
    <row r="9" spans="1:10" x14ac:dyDescent="0.25">
      <c r="A9" s="27" t="s">
        <v>5</v>
      </c>
      <c r="B9" s="13">
        <v>114</v>
      </c>
      <c r="C9" s="13">
        <f>111+0</f>
        <v>111</v>
      </c>
      <c r="D9" s="12">
        <f>127+0</f>
        <v>127</v>
      </c>
      <c r="E9" s="12">
        <v>124</v>
      </c>
      <c r="F9" s="9">
        <v>96</v>
      </c>
      <c r="G9" s="6"/>
      <c r="H9" s="6"/>
    </row>
    <row r="10" spans="1:10" x14ac:dyDescent="0.25">
      <c r="A10" s="27" t="s">
        <v>6</v>
      </c>
      <c r="B10" s="12">
        <v>196</v>
      </c>
      <c r="C10" s="12">
        <f>202+0</f>
        <v>202</v>
      </c>
      <c r="D10" s="12">
        <f>231+0</f>
        <v>231</v>
      </c>
      <c r="E10" s="12">
        <v>137</v>
      </c>
      <c r="F10" s="9">
        <v>173</v>
      </c>
      <c r="G10" s="20"/>
      <c r="H10" s="20"/>
      <c r="I10" s="1"/>
      <c r="J10" s="1"/>
    </row>
    <row r="11" spans="1:10" x14ac:dyDescent="0.25">
      <c r="A11" s="27" t="s">
        <v>7</v>
      </c>
      <c r="B11" s="12">
        <v>470</v>
      </c>
      <c r="C11" s="12">
        <f>0+600</f>
        <v>600</v>
      </c>
      <c r="D11" s="12">
        <f>0+778</f>
        <v>778</v>
      </c>
      <c r="E11" s="12">
        <v>794</v>
      </c>
      <c r="F11" s="9">
        <v>881</v>
      </c>
      <c r="G11" s="6"/>
      <c r="H11" s="6"/>
      <c r="I11" s="1"/>
      <c r="J11" s="1"/>
    </row>
    <row r="12" spans="1:10" x14ac:dyDescent="0.25">
      <c r="A12" s="27" t="s">
        <v>8</v>
      </c>
      <c r="B12" s="12">
        <v>1345</v>
      </c>
      <c r="C12" s="12">
        <f>0+1626</f>
        <v>1626</v>
      </c>
      <c r="D12" s="13">
        <f>0+1882</f>
        <v>1882</v>
      </c>
      <c r="E12" s="13">
        <v>1790</v>
      </c>
      <c r="F12" s="14">
        <v>1616</v>
      </c>
      <c r="G12" s="6"/>
      <c r="H12" s="6"/>
    </row>
    <row r="13" spans="1:10" x14ac:dyDescent="0.25">
      <c r="A13" s="26" t="s">
        <v>9</v>
      </c>
      <c r="B13" s="11">
        <f>B14+B15+B16+B17</f>
        <v>14528</v>
      </c>
      <c r="C13" s="11">
        <f>SUM(C14:C17)</f>
        <v>16446</v>
      </c>
      <c r="D13" s="14">
        <f>SUM(D14+D15+D16+D17)</f>
        <v>18282</v>
      </c>
      <c r="E13" s="14">
        <f>SUM(E14+E15+E16+E17)</f>
        <v>18019</v>
      </c>
      <c r="F13" s="14">
        <f>SUM(F14+F15+F16+F17)</f>
        <v>17388</v>
      </c>
    </row>
    <row r="14" spans="1:10" x14ac:dyDescent="0.25">
      <c r="A14" s="27" t="s">
        <v>5</v>
      </c>
      <c r="B14" s="12">
        <v>101</v>
      </c>
      <c r="C14" s="12">
        <f>122+0</f>
        <v>122</v>
      </c>
      <c r="D14" s="12">
        <f>150+0</f>
        <v>150</v>
      </c>
      <c r="E14" s="12">
        <v>135</v>
      </c>
      <c r="F14" s="12">
        <v>130</v>
      </c>
    </row>
    <row r="15" spans="1:10" ht="18" customHeight="1" x14ac:dyDescent="0.25">
      <c r="A15" s="27" t="s">
        <v>6</v>
      </c>
      <c r="B15" s="12">
        <v>297</v>
      </c>
      <c r="C15" s="12">
        <f>323+0</f>
        <v>323</v>
      </c>
      <c r="D15" s="12">
        <f>388+0</f>
        <v>388</v>
      </c>
      <c r="E15" s="12">
        <v>306</v>
      </c>
      <c r="F15" s="12">
        <v>267</v>
      </c>
      <c r="G15" s="5"/>
    </row>
    <row r="16" spans="1:10" ht="18" customHeight="1" x14ac:dyDescent="0.25">
      <c r="A16" s="27" t="s">
        <v>7</v>
      </c>
      <c r="B16" s="12">
        <v>1472</v>
      </c>
      <c r="C16" s="12">
        <f>0+1810</f>
        <v>1810</v>
      </c>
      <c r="D16" s="12">
        <f>0+1773</f>
        <v>1773</v>
      </c>
      <c r="E16" s="12">
        <v>1923</v>
      </c>
      <c r="F16" s="12">
        <v>2744</v>
      </c>
      <c r="G16" s="5"/>
    </row>
    <row r="17" spans="1:7" ht="18" customHeight="1" x14ac:dyDescent="0.25">
      <c r="A17" s="27" t="s">
        <v>8</v>
      </c>
      <c r="B17" s="12">
        <v>12658</v>
      </c>
      <c r="C17" s="12">
        <f>0+14191</f>
        <v>14191</v>
      </c>
      <c r="D17" s="13">
        <f>0+15971</f>
        <v>15971</v>
      </c>
      <c r="E17" s="13">
        <v>15655</v>
      </c>
      <c r="F17" s="13">
        <v>14247</v>
      </c>
      <c r="G17" s="5"/>
    </row>
    <row r="18" spans="1:7" ht="18" customHeight="1" x14ac:dyDescent="0.25">
      <c r="A18" s="26" t="s">
        <v>10</v>
      </c>
      <c r="B18" s="11">
        <f>B19+B20+B21</f>
        <v>3440</v>
      </c>
      <c r="C18" s="11">
        <f>SUM(C19:C21)</f>
        <v>3452</v>
      </c>
      <c r="D18" s="11">
        <f>SUM(D19+D20+D21)</f>
        <v>3295</v>
      </c>
      <c r="E18" s="11">
        <f>SUM(E19+E20+E21)</f>
        <v>2269</v>
      </c>
      <c r="F18" s="11">
        <f>SUM(F19+F20+F21)</f>
        <v>2113</v>
      </c>
      <c r="G18" s="5"/>
    </row>
    <row r="19" spans="1:7" x14ac:dyDescent="0.25">
      <c r="A19" s="27" t="s">
        <v>5</v>
      </c>
      <c r="B19" s="13">
        <v>270</v>
      </c>
      <c r="C19" s="13">
        <f>261+0</f>
        <v>261</v>
      </c>
      <c r="D19" s="12">
        <f>275+0</f>
        <v>275</v>
      </c>
      <c r="E19" s="12">
        <v>114</v>
      </c>
      <c r="F19" s="12">
        <v>117</v>
      </c>
    </row>
    <row r="20" spans="1:7" x14ac:dyDescent="0.25">
      <c r="A20" s="27" t="s">
        <v>6</v>
      </c>
      <c r="B20" s="13">
        <v>1083</v>
      </c>
      <c r="C20" s="13">
        <f>1020+0</f>
        <v>1020</v>
      </c>
      <c r="D20" s="12">
        <f>1096+0</f>
        <v>1096</v>
      </c>
      <c r="E20" s="12">
        <v>276</v>
      </c>
      <c r="F20" s="12">
        <v>263</v>
      </c>
    </row>
    <row r="21" spans="1:7" x14ac:dyDescent="0.25">
      <c r="A21" s="27" t="s">
        <v>7</v>
      </c>
      <c r="B21" s="12">
        <v>2087</v>
      </c>
      <c r="C21" s="13">
        <f>0+2171</f>
        <v>2171</v>
      </c>
      <c r="D21" s="13">
        <f>0+1924</f>
        <v>1924</v>
      </c>
      <c r="E21" s="12">
        <v>1879</v>
      </c>
      <c r="F21" s="12">
        <v>1733</v>
      </c>
    </row>
    <row r="22" spans="1:7" x14ac:dyDescent="0.25">
      <c r="A22" s="25" t="s">
        <v>1</v>
      </c>
      <c r="B22" s="15">
        <f>B23+B24+B25+B26</f>
        <v>20093</v>
      </c>
      <c r="C22" s="16">
        <f>SUM(C23:C26)</f>
        <v>22437</v>
      </c>
      <c r="D22" s="16">
        <f>SUM(D23+D24+D25+D26)</f>
        <v>24595</v>
      </c>
      <c r="E22" s="15">
        <f>SUM(E23+E24+E25+E26)</f>
        <v>23133</v>
      </c>
      <c r="F22" s="15">
        <f>SUM(F23+F24+F25+F26)</f>
        <v>22267</v>
      </c>
    </row>
    <row r="23" spans="1:7" x14ac:dyDescent="0.25">
      <c r="A23" s="24" t="s">
        <v>22</v>
      </c>
      <c r="B23" s="9">
        <f>1548+17618</f>
        <v>19166</v>
      </c>
      <c r="C23" s="9">
        <f>1485+19887</f>
        <v>21372</v>
      </c>
      <c r="D23" s="9">
        <f>1647+21725</f>
        <v>23372</v>
      </c>
      <c r="E23" s="9">
        <f>628+21458</f>
        <v>22086</v>
      </c>
      <c r="F23" s="11">
        <f>587+20620</f>
        <v>21207</v>
      </c>
    </row>
    <row r="24" spans="1:7" x14ac:dyDescent="0.25">
      <c r="A24" s="24" t="s">
        <v>2</v>
      </c>
      <c r="B24" s="9">
        <f>23+159</f>
        <v>182</v>
      </c>
      <c r="C24" s="9">
        <f>30+214</f>
        <v>244</v>
      </c>
      <c r="D24" s="9">
        <f>39+263</f>
        <v>302</v>
      </c>
      <c r="E24" s="9">
        <f>44+251</f>
        <v>295</v>
      </c>
      <c r="F24" s="12">
        <f>39+239</f>
        <v>278</v>
      </c>
    </row>
    <row r="25" spans="1:7" x14ac:dyDescent="0.25">
      <c r="A25" s="24" t="s">
        <v>3</v>
      </c>
      <c r="B25" s="9">
        <f>207+490</f>
        <v>697</v>
      </c>
      <c r="C25" s="9">
        <f>511+238</f>
        <v>749</v>
      </c>
      <c r="D25" s="9">
        <f>567+276</f>
        <v>843</v>
      </c>
      <c r="E25" s="9">
        <f>414+271</f>
        <v>685</v>
      </c>
      <c r="F25" s="12">
        <f>415+307</f>
        <v>722</v>
      </c>
    </row>
    <row r="26" spans="1:7" x14ac:dyDescent="0.25">
      <c r="A26" s="24" t="s">
        <v>14</v>
      </c>
      <c r="B26" s="9">
        <f>0+48</f>
        <v>48</v>
      </c>
      <c r="C26" s="9">
        <f>13+59</f>
        <v>72</v>
      </c>
      <c r="D26" s="9">
        <f>14+64</f>
        <v>78</v>
      </c>
      <c r="E26" s="9">
        <f>6+61</f>
        <v>67</v>
      </c>
      <c r="F26" s="12">
        <f>5+55</f>
        <v>60</v>
      </c>
    </row>
    <row r="27" spans="1:7" s="17" customFormat="1" x14ac:dyDescent="0.25">
      <c r="A27" s="21" t="s">
        <v>13</v>
      </c>
      <c r="B27" s="21"/>
      <c r="C27" s="21"/>
      <c r="D27" s="21"/>
      <c r="E27" s="21"/>
      <c r="F27" s="21"/>
    </row>
    <row r="28" spans="1:7" x14ac:dyDescent="0.25">
      <c r="A28" s="19" t="s">
        <v>11</v>
      </c>
      <c r="B28" s="19"/>
      <c r="C28" s="19"/>
      <c r="D28" s="19"/>
    </row>
  </sheetData>
  <mergeCells count="4">
    <mergeCell ref="A1:F1"/>
    <mergeCell ref="A28:D28"/>
    <mergeCell ref="G10:H10"/>
    <mergeCell ref="A27:F27"/>
  </mergeCells>
  <phoneticPr fontId="10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cp:lastPrinted>2020-06-15T04:16:25Z</cp:lastPrinted>
  <dcterms:created xsi:type="dcterms:W3CDTF">2020-05-23T12:29:56Z</dcterms:created>
  <dcterms:modified xsi:type="dcterms:W3CDTF">2021-09-20T03:35:01Z</dcterms:modified>
</cp:coreProperties>
</file>