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User\Downloads\SYB-2021Excel-copy.rar\SYB 2021(Excel copy)\Tables\Chapter 8 Transport and communication\"/>
    </mc:Choice>
  </mc:AlternateContent>
  <xr:revisionPtr revIDLastSave="0" documentId="13_ncr:1_{BD499390-2A12-4C3A-B9DB-9ED75DCF2A70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new" sheetId="2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2" l="1"/>
  <c r="J11" i="2"/>
  <c r="Z9" i="2"/>
  <c r="Z8" i="2"/>
  <c r="T8" i="2"/>
  <c r="J8" i="2"/>
  <c r="AA8" i="2"/>
  <c r="Z7" i="2"/>
  <c r="Z6" i="2"/>
  <c r="Z5" i="2"/>
  <c r="Y4" i="2"/>
  <c r="X4" i="2"/>
  <c r="W4" i="2"/>
  <c r="T9" i="2"/>
  <c r="T7" i="2"/>
  <c r="T6" i="2"/>
  <c r="T5" i="2"/>
  <c r="S4" i="2"/>
  <c r="R4" i="2"/>
  <c r="Q4" i="2"/>
  <c r="P4" i="2"/>
  <c r="O4" i="2"/>
  <c r="N4" i="2"/>
  <c r="M4" i="2"/>
  <c r="L4" i="2"/>
  <c r="K4" i="2"/>
  <c r="J9" i="2"/>
  <c r="J7" i="2"/>
  <c r="J6" i="2"/>
  <c r="J5" i="2"/>
  <c r="I4" i="2"/>
  <c r="H4" i="2"/>
  <c r="G4" i="2"/>
  <c r="F4" i="2"/>
  <c r="E4" i="2"/>
  <c r="D4" i="2"/>
  <c r="C4" i="2"/>
  <c r="B4" i="2"/>
  <c r="AA9" i="2"/>
  <c r="T4" i="2"/>
  <c r="AA5" i="2"/>
  <c r="AA6" i="2"/>
  <c r="J4" i="2"/>
  <c r="Z4" i="2"/>
  <c r="AA7" i="2"/>
  <c r="AA4" i="2"/>
  <c r="T45" i="2"/>
  <c r="J45" i="2"/>
  <c r="T44" i="2"/>
  <c r="J44" i="2"/>
  <c r="T43" i="2"/>
  <c r="J43" i="2"/>
  <c r="T42" i="2"/>
  <c r="J42" i="2"/>
  <c r="T41" i="2"/>
  <c r="J41" i="2"/>
  <c r="S40" i="2"/>
  <c r="R40" i="2"/>
  <c r="Q40" i="2"/>
  <c r="P40" i="2"/>
  <c r="O40" i="2"/>
  <c r="N40" i="2"/>
  <c r="M40" i="2"/>
  <c r="L40" i="2"/>
  <c r="K40" i="2"/>
  <c r="I40" i="2"/>
  <c r="H40" i="2"/>
  <c r="G40" i="2"/>
  <c r="F40" i="2"/>
  <c r="E40" i="2"/>
  <c r="D40" i="2"/>
  <c r="C40" i="2"/>
  <c r="B40" i="2"/>
  <c r="T39" i="2"/>
  <c r="J39" i="2"/>
  <c r="T38" i="2"/>
  <c r="J38" i="2"/>
  <c r="T37" i="2"/>
  <c r="J37" i="2"/>
  <c r="T36" i="2"/>
  <c r="J36" i="2"/>
  <c r="AA36" i="2"/>
  <c r="T35" i="2"/>
  <c r="J35" i="2"/>
  <c r="T34" i="2"/>
  <c r="AA34" i="2"/>
  <c r="T33" i="2"/>
  <c r="J33" i="2"/>
  <c r="T32" i="2"/>
  <c r="J32" i="2"/>
  <c r="T31" i="2"/>
  <c r="J31" i="2"/>
  <c r="T30" i="2"/>
  <c r="J30" i="2"/>
  <c r="Z29" i="2"/>
  <c r="T29" i="2"/>
  <c r="J29" i="2"/>
  <c r="Y28" i="2"/>
  <c r="W28" i="2"/>
  <c r="V28" i="2"/>
  <c r="U28" i="2"/>
  <c r="R28" i="2"/>
  <c r="S28" i="2"/>
  <c r="Q28" i="2"/>
  <c r="P28" i="2"/>
  <c r="O28" i="2"/>
  <c r="N28" i="2"/>
  <c r="M28" i="2"/>
  <c r="L28" i="2"/>
  <c r="K28" i="2"/>
  <c r="I28" i="2"/>
  <c r="H28" i="2"/>
  <c r="G28" i="2"/>
  <c r="F28" i="2"/>
  <c r="E28" i="2"/>
  <c r="D28" i="2"/>
  <c r="C28" i="2"/>
  <c r="B28" i="2"/>
  <c r="T27" i="2"/>
  <c r="J27" i="2"/>
  <c r="T26" i="2"/>
  <c r="J26" i="2"/>
  <c r="T25" i="2"/>
  <c r="J25" i="2"/>
  <c r="T24" i="2"/>
  <c r="J24" i="2"/>
  <c r="T23" i="2"/>
  <c r="J23" i="2"/>
  <c r="AA22" i="2"/>
  <c r="Z22" i="2"/>
  <c r="Y22" i="2"/>
  <c r="W22" i="2"/>
  <c r="V22" i="2"/>
  <c r="U22" i="2"/>
  <c r="R22" i="2"/>
  <c r="S22" i="2"/>
  <c r="Q22" i="2"/>
  <c r="P22" i="2"/>
  <c r="O22" i="2"/>
  <c r="N22" i="2"/>
  <c r="M22" i="2"/>
  <c r="L22" i="2"/>
  <c r="K22" i="2"/>
  <c r="I22" i="2"/>
  <c r="H22" i="2"/>
  <c r="G22" i="2"/>
  <c r="F22" i="2"/>
  <c r="E22" i="2"/>
  <c r="D22" i="2"/>
  <c r="C22" i="2"/>
  <c r="B22" i="2"/>
  <c r="Z21" i="2"/>
  <c r="T21" i="2"/>
  <c r="J21" i="2"/>
  <c r="Z20" i="2"/>
  <c r="T20" i="2"/>
  <c r="J20" i="2"/>
  <c r="Z19" i="2"/>
  <c r="T19" i="2"/>
  <c r="J19" i="2"/>
  <c r="Z18" i="2"/>
  <c r="T18" i="2"/>
  <c r="J18" i="2"/>
  <c r="Z17" i="2"/>
  <c r="T17" i="2"/>
  <c r="J17" i="2"/>
  <c r="Z16" i="2"/>
  <c r="T16" i="2"/>
  <c r="J16" i="2"/>
  <c r="L15" i="2"/>
  <c r="K15" i="2"/>
  <c r="J15" i="2"/>
  <c r="L14" i="2"/>
  <c r="K14" i="2"/>
  <c r="C14" i="2"/>
  <c r="B14" i="2"/>
  <c r="L13" i="2"/>
  <c r="K13" i="2"/>
  <c r="C13" i="2"/>
  <c r="B13" i="2"/>
  <c r="R12" i="2"/>
  <c r="L12" i="2"/>
  <c r="K12" i="2"/>
  <c r="C12" i="2"/>
  <c r="B12" i="2"/>
  <c r="R11" i="2"/>
  <c r="L11" i="2"/>
  <c r="K11" i="2"/>
  <c r="Z10" i="2"/>
  <c r="Y10" i="2"/>
  <c r="X10" i="2"/>
  <c r="W10" i="2"/>
  <c r="V10" i="2"/>
  <c r="U10" i="2"/>
  <c r="S10" i="2"/>
  <c r="Q10" i="2"/>
  <c r="P10" i="2"/>
  <c r="O10" i="2"/>
  <c r="N10" i="2"/>
  <c r="M10" i="2"/>
  <c r="I10" i="2"/>
  <c r="H10" i="2"/>
  <c r="G10" i="2"/>
  <c r="F10" i="2"/>
  <c r="E10" i="2"/>
  <c r="D10" i="2"/>
  <c r="AA32" i="2"/>
  <c r="B10" i="2"/>
  <c r="AA35" i="2"/>
  <c r="J13" i="2"/>
  <c r="T15" i="2"/>
  <c r="AA44" i="2"/>
  <c r="AA39" i="2"/>
  <c r="J12" i="2"/>
  <c r="J14" i="2"/>
  <c r="J10" i="2"/>
  <c r="AA29" i="2"/>
  <c r="AA42" i="2"/>
  <c r="J22" i="2"/>
  <c r="AA20" i="2"/>
  <c r="T13" i="2"/>
  <c r="AA13" i="2"/>
  <c r="R10" i="2"/>
  <c r="AA21" i="2"/>
  <c r="AA19" i="2"/>
  <c r="AA30" i="2"/>
  <c r="AA37" i="2"/>
  <c r="T12" i="2"/>
  <c r="AA16" i="2"/>
  <c r="AA31" i="2"/>
  <c r="AA38" i="2"/>
  <c r="Z28" i="2"/>
  <c r="AA43" i="2"/>
  <c r="K10" i="2"/>
  <c r="L10" i="2"/>
  <c r="AA17" i="2"/>
  <c r="T22" i="2"/>
  <c r="J40" i="2"/>
  <c r="AA15" i="2"/>
  <c r="AA33" i="2"/>
  <c r="T40" i="2"/>
  <c r="AA18" i="2"/>
  <c r="T28" i="2"/>
  <c r="AA45" i="2"/>
  <c r="T14" i="2"/>
  <c r="T11" i="2"/>
  <c r="J28" i="2"/>
  <c r="AA41" i="2"/>
  <c r="C10" i="2"/>
  <c r="AA14" i="2"/>
  <c r="AA28" i="2"/>
  <c r="AA12" i="2"/>
  <c r="AA40" i="2"/>
  <c r="T10" i="2"/>
  <c r="AA11" i="2"/>
  <c r="AA10" i="2"/>
</calcChain>
</file>

<file path=xl/sharedStrings.xml><?xml version="1.0" encoding="utf-8"?>
<sst xmlns="http://schemas.openxmlformats.org/spreadsheetml/2006/main" count="212" uniqueCount="36">
  <si>
    <t>Region</t>
  </si>
  <si>
    <t>Government</t>
  </si>
  <si>
    <t>Private</t>
  </si>
  <si>
    <t>BHT</t>
  </si>
  <si>
    <t>Diplomats/CD</t>
  </si>
  <si>
    <t>All Types</t>
  </si>
  <si>
    <t>Heavy</t>
  </si>
  <si>
    <t>Medium</t>
  </si>
  <si>
    <t xml:space="preserve">Light </t>
  </si>
  <si>
    <t>Two-Wheeler</t>
  </si>
  <si>
    <t>Total</t>
  </si>
  <si>
    <t>Light</t>
  </si>
  <si>
    <t>Electric Vehicle</t>
  </si>
  <si>
    <t xml:space="preserve">   Thimphu</t>
  </si>
  <si>
    <t xml:space="preserve">   Phuntsholing</t>
  </si>
  <si>
    <t>0</t>
  </si>
  <si>
    <t xml:space="preserve">   Gelephu</t>
  </si>
  <si>
    <t xml:space="preserve">   Samdrup Jongkhar</t>
  </si>
  <si>
    <t>…</t>
  </si>
  <si>
    <t>Monggar</t>
  </si>
  <si>
    <t>Thimphu</t>
  </si>
  <si>
    <t>Phuntsholing</t>
  </si>
  <si>
    <t>Gelephu</t>
  </si>
  <si>
    <t>Samdrup Jongkhar</t>
  </si>
  <si>
    <t>As of June 2021</t>
  </si>
  <si>
    <t>As of June 2020</t>
  </si>
  <si>
    <t>As of June 2019</t>
  </si>
  <si>
    <t>As of June 2018</t>
  </si>
  <si>
    <t>Power Tiller</t>
  </si>
  <si>
    <t>Tractor</t>
  </si>
  <si>
    <t>Earth Moving Equipments</t>
  </si>
  <si>
    <t>Taxi</t>
  </si>
  <si>
    <t>Source: Road safety and transport Authority, MoIC.</t>
  </si>
  <si>
    <t>2017</t>
  </si>
  <si>
    <t>Table 8.2.1: Number of Registered Vehicles by Type and Region, 2017 - 2021</t>
  </si>
  <si>
    <t>Note: Excludes vehicles of armed forces. From 2021, BHT is included under Government.For 2017, the data refers to calender year.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</si>
</sst>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1" x14ac:knownFonts="1">
    <font>
      <sz val="11"/>
      <color theme="1"/>
      <name val="Calibri"/>
      <family val="2"/>
      <scheme val="minor"/>
    </font>
    <font>
      <b/>
      <sz val="8"/>
      <name val="Sylfaen"/>
      <family val="1"/>
    </font>
    <font>
      <sz val="8"/>
      <name val="Arial"/>
      <family val="2"/>
    </font>
    <font>
      <sz val="8"/>
      <name val="Sylfaen"/>
      <family val="1"/>
    </font>
    <font>
      <sz val="10"/>
      <name val="Arial"/>
      <family val="2"/>
    </font>
    <font>
      <sz val="8"/>
      <color theme="1"/>
      <name val="Sylfaen"/>
      <family val="1"/>
    </font>
    <font>
      <b/>
      <sz val="8"/>
      <color theme="1"/>
      <name val="Arial"/>
      <family val="2"/>
    </font>
    <font>
      <sz val="8"/>
      <color rgb="FFFF0000"/>
      <name val="Book Antiqua"/>
      <family val="1"/>
    </font>
    <font>
      <sz val="8"/>
      <color rgb="FFFF0000"/>
      <name val="Arial"/>
      <family val="2"/>
    </font>
    <font>
      <sz val="9"/>
      <name val="Sylfaen"/>
      <family val="1"/>
    </font>
    <font>
      <sz val="10"/>
      <name val="Times New Roman"/>
      <family val="1"/>
    </font>
    <font>
      <b/>
      <sz val="10"/>
      <name val="Arial"/>
      <family val="2"/>
    </font>
    <font>
      <sz val="9"/>
      <name val="Book Antiqua"/>
      <family val="1"/>
    </font>
    <font>
      <b/>
      <sz val="10"/>
      <name val="Sylfaen"/>
      <family val="1"/>
    </font>
    <font>
      <sz val="11"/>
      <name val="Arial"/>
      <family val="2"/>
    </font>
    <font>
      <sz val="10"/>
      <name val="Sylfaen"/>
      <family val="1"/>
    </font>
    <font>
      <i/>
      <sz val="9"/>
      <color theme="1"/>
      <name val="Sylfaen"/>
      <family val="1"/>
    </font>
    <font>
      <i/>
      <sz val="9"/>
      <name val="Sylfaen"/>
      <family val="1"/>
    </font>
    <font>
      <i/>
      <sz val="9"/>
      <name val="Book Antiqua"/>
      <family val="1"/>
    </font>
    <font>
      <sz val="10"/>
      <color theme="1"/>
      <name val="Sylfaen"/>
      <family val="1"/>
    </font>
    <font>
      <sz val="11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07">
    <xf numFmtId="0" fontId="0" fillId="0" borderId="0" xfId="0"/>
    <xf numFmtId="0" fontId="6" fillId="0" borderId="0" xfId="0" applyFont="1" applyFill="1" applyBorder="1"/>
    <xf numFmtId="0" fontId="2" fillId="0" borderId="0" xfId="0" applyFont="1" applyBorder="1"/>
    <xf numFmtId="164" fontId="2" fillId="0" borderId="0" xfId="0" applyNumberFormat="1" applyFont="1" applyBorder="1"/>
    <xf numFmtId="0" fontId="3" fillId="0" borderId="0" xfId="0" applyFont="1" applyBorder="1" applyAlignment="1" applyProtection="1">
      <alignment vertical="center" wrapText="1"/>
      <protection locked="0"/>
    </xf>
    <xf numFmtId="0" fontId="7" fillId="0" borderId="0" xfId="0" applyFont="1" applyBorder="1"/>
    <xf numFmtId="0" fontId="8" fillId="0" borderId="0" xfId="0" applyFont="1" applyBorder="1"/>
    <xf numFmtId="0" fontId="9" fillId="0" borderId="0" xfId="0" applyFont="1" applyBorder="1" applyAlignment="1" applyProtection="1">
      <alignment vertical="center" wrapText="1"/>
      <protection locked="0"/>
    </xf>
    <xf numFmtId="164" fontId="3" fillId="0" borderId="0" xfId="1" applyNumberFormat="1" applyFont="1" applyBorder="1"/>
    <xf numFmtId="164" fontId="3" fillId="0" borderId="0" xfId="1" quotePrefix="1" applyNumberFormat="1" applyFont="1" applyBorder="1" applyAlignment="1">
      <alignment horizontal="right"/>
    </xf>
    <xf numFmtId="164" fontId="1" fillId="0" borderId="0" xfId="1" applyNumberFormat="1" applyFont="1" applyBorder="1"/>
    <xf numFmtId="164" fontId="5" fillId="0" borderId="0" xfId="1" applyNumberFormat="1" applyFont="1" applyFill="1" applyBorder="1"/>
    <xf numFmtId="164" fontId="5" fillId="0" borderId="0" xfId="1" applyNumberFormat="1" applyFont="1" applyBorder="1"/>
    <xf numFmtId="0" fontId="5" fillId="0" borderId="0" xfId="1" applyNumberFormat="1" applyFont="1" applyBorder="1"/>
    <xf numFmtId="0" fontId="5" fillId="0" borderId="0" xfId="1" quotePrefix="1" applyNumberFormat="1" applyFont="1" applyBorder="1" applyAlignment="1">
      <alignment horizontal="right"/>
    </xf>
    <xf numFmtId="0" fontId="5" fillId="0" borderId="0" xfId="1" quotePrefix="1" applyNumberFormat="1" applyFont="1" applyBorder="1" applyAlignment="1" applyProtection="1">
      <alignment horizontal="right"/>
      <protection locked="0"/>
    </xf>
    <xf numFmtId="0" fontId="3" fillId="0" borderId="0" xfId="1" quotePrefix="1" applyNumberFormat="1" applyFont="1" applyBorder="1" applyAlignment="1">
      <alignment horizontal="right"/>
    </xf>
    <xf numFmtId="0" fontId="3" fillId="0" borderId="0" xfId="1" quotePrefix="1" applyNumberFormat="1" applyFont="1" applyBorder="1"/>
    <xf numFmtId="0" fontId="10" fillId="0" borderId="0" xfId="0" applyFont="1" applyBorder="1"/>
    <xf numFmtId="0" fontId="11" fillId="0" borderId="0" xfId="0" applyFont="1" applyBorder="1"/>
    <xf numFmtId="0" fontId="4" fillId="0" borderId="0" xfId="0" applyFont="1" applyBorder="1"/>
    <xf numFmtId="0" fontId="12" fillId="0" borderId="0" xfId="0" applyFont="1" applyBorder="1"/>
    <xf numFmtId="37" fontId="9" fillId="0" borderId="0" xfId="0" applyNumberFormat="1" applyFont="1" applyBorder="1" applyAlignment="1" applyProtection="1">
      <alignment vertical="center"/>
    </xf>
    <xf numFmtId="0" fontId="14" fillId="0" borderId="0" xfId="0" applyFont="1" applyBorder="1"/>
    <xf numFmtId="164" fontId="14" fillId="0" borderId="0" xfId="0" applyNumberFormat="1" applyFont="1" applyBorder="1"/>
    <xf numFmtId="0" fontId="10" fillId="0" borderId="0" xfId="0" applyFont="1" applyBorder="1" applyProtection="1">
      <protection locked="0"/>
    </xf>
    <xf numFmtId="0" fontId="18" fillId="0" borderId="0" xfId="0" applyFont="1" applyBorder="1"/>
    <xf numFmtId="0" fontId="15" fillId="0" borderId="1" xfId="0" applyFont="1" applyBorder="1" applyProtection="1">
      <protection locked="0"/>
    </xf>
    <xf numFmtId="164" fontId="15" fillId="0" borderId="1" xfId="1" applyNumberFormat="1" applyFont="1" applyBorder="1" applyProtection="1">
      <protection locked="0"/>
    </xf>
    <xf numFmtId="164" fontId="15" fillId="0" borderId="1" xfId="1" applyNumberFormat="1" applyFont="1" applyBorder="1"/>
    <xf numFmtId="164" fontId="15" fillId="0" borderId="1" xfId="1" applyNumberFormat="1" applyFont="1" applyBorder="1" applyAlignment="1">
      <alignment horizontal="right"/>
    </xf>
    <xf numFmtId="164" fontId="13" fillId="0" borderId="1" xfId="1" applyNumberFormat="1" applyFont="1" applyBorder="1" applyAlignment="1">
      <alignment horizontal="right"/>
    </xf>
    <xf numFmtId="164" fontId="15" fillId="0" borderId="1" xfId="1" quotePrefix="1" applyNumberFormat="1" applyFont="1" applyBorder="1" applyAlignment="1">
      <alignment horizontal="right"/>
    </xf>
    <xf numFmtId="164" fontId="15" fillId="0" borderId="1" xfId="1" applyNumberFormat="1" applyFont="1" applyFill="1" applyBorder="1"/>
    <xf numFmtId="164" fontId="15" fillId="0" borderId="1" xfId="1" quotePrefix="1" applyNumberFormat="1" applyFont="1" applyBorder="1" applyAlignment="1" applyProtection="1">
      <alignment horizontal="right"/>
      <protection locked="0"/>
    </xf>
    <xf numFmtId="164" fontId="15" fillId="0" borderId="1" xfId="1" quotePrefix="1" applyNumberFormat="1" applyFont="1" applyFill="1" applyBorder="1" applyAlignment="1">
      <alignment horizontal="right"/>
    </xf>
    <xf numFmtId="0" fontId="13" fillId="0" borderId="1" xfId="0" applyFont="1" applyBorder="1" applyAlignment="1" applyProtection="1">
      <alignment horizontal="left"/>
      <protection locked="0"/>
    </xf>
    <xf numFmtId="164" fontId="13" fillId="0" borderId="1" xfId="0" applyNumberFormat="1" applyFont="1" applyBorder="1" applyProtection="1">
      <protection locked="0"/>
    </xf>
    <xf numFmtId="164" fontId="15" fillId="0" borderId="1" xfId="1" quotePrefix="1" applyNumberFormat="1" applyFont="1" applyBorder="1" applyProtection="1">
      <protection locked="0"/>
    </xf>
    <xf numFmtId="164" fontId="15" fillId="0" borderId="1" xfId="1" quotePrefix="1" applyNumberFormat="1" applyFont="1" applyBorder="1"/>
    <xf numFmtId="0" fontId="15" fillId="0" borderId="1" xfId="0" applyFont="1" applyBorder="1" applyAlignment="1">
      <alignment horizontal="left" indent="1"/>
    </xf>
    <xf numFmtId="164" fontId="15" fillId="0" borderId="1" xfId="1" applyNumberFormat="1" applyFont="1" applyBorder="1" applyAlignment="1" applyProtection="1">
      <alignment horizontal="left" indent="1"/>
      <protection locked="0"/>
    </xf>
    <xf numFmtId="37" fontId="15" fillId="0" borderId="1" xfId="0" applyNumberFormat="1" applyFont="1" applyBorder="1" applyAlignment="1" applyProtection="1">
      <alignment horizontal="left" vertical="center" indent="1"/>
    </xf>
    <xf numFmtId="0" fontId="19" fillId="0" borderId="1" xfId="0" applyFont="1" applyBorder="1" applyAlignment="1">
      <alignment horizontal="left" indent="1"/>
    </xf>
    <xf numFmtId="3" fontId="13" fillId="0" borderId="1" xfId="1" applyNumberFormat="1" applyFont="1" applyBorder="1"/>
    <xf numFmtId="3" fontId="13" fillId="0" borderId="1" xfId="1" applyNumberFormat="1" applyFont="1" applyFill="1" applyBorder="1"/>
    <xf numFmtId="3" fontId="15" fillId="0" borderId="1" xfId="1" applyNumberFormat="1" applyFont="1" applyBorder="1"/>
    <xf numFmtId="3" fontId="15" fillId="0" borderId="1" xfId="1" applyNumberFormat="1" applyFont="1" applyFill="1" applyBorder="1"/>
    <xf numFmtId="3" fontId="15" fillId="0" borderId="1" xfId="1" applyNumberFormat="1" applyFont="1" applyBorder="1" applyAlignment="1">
      <alignment horizontal="right"/>
    </xf>
    <xf numFmtId="3" fontId="15" fillId="0" borderId="1" xfId="1" applyNumberFormat="1" applyFont="1" applyBorder="1" applyProtection="1">
      <protection locked="0"/>
    </xf>
    <xf numFmtId="3" fontId="15" fillId="0" borderId="1" xfId="1" quotePrefix="1" applyNumberFormat="1" applyFont="1" applyBorder="1" applyAlignment="1">
      <alignment horizontal="right"/>
    </xf>
    <xf numFmtId="3" fontId="15" fillId="0" borderId="1" xfId="1" quotePrefix="1" applyNumberFormat="1" applyFont="1" applyFill="1" applyBorder="1" applyAlignment="1">
      <alignment horizontal="right"/>
    </xf>
    <xf numFmtId="3" fontId="15" fillId="0" borderId="1" xfId="1" quotePrefix="1" applyNumberFormat="1" applyFont="1" applyBorder="1" applyAlignment="1" applyProtection="1">
      <alignment horizontal="right"/>
      <protection locked="0"/>
    </xf>
    <xf numFmtId="3" fontId="13" fillId="0" borderId="1" xfId="1" applyNumberFormat="1" applyFont="1" applyBorder="1" applyProtection="1">
      <protection locked="0"/>
    </xf>
    <xf numFmtId="3" fontId="13" fillId="3" borderId="1" xfId="1" applyNumberFormat="1" applyFont="1" applyFill="1" applyBorder="1"/>
    <xf numFmtId="3" fontId="13" fillId="0" borderId="1" xfId="1" applyNumberFormat="1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0" fillId="0" borderId="0" xfId="0" applyBorder="1"/>
    <xf numFmtId="0" fontId="15" fillId="0" borderId="2" xfId="0" applyFont="1" applyBorder="1" applyAlignment="1" applyProtection="1">
      <alignment horizontal="left" indent="1"/>
      <protection locked="0"/>
    </xf>
    <xf numFmtId="164" fontId="15" fillId="0" borderId="2" xfId="1" quotePrefix="1" applyNumberFormat="1" applyFont="1" applyBorder="1" applyAlignment="1">
      <alignment horizontal="right"/>
    </xf>
    <xf numFmtId="164" fontId="15" fillId="0" borderId="2" xfId="1" applyNumberFormat="1" applyFont="1" applyBorder="1"/>
    <xf numFmtId="164" fontId="15" fillId="0" borderId="2" xfId="1" quotePrefix="1" applyNumberFormat="1" applyFont="1" applyBorder="1" applyAlignment="1" applyProtection="1">
      <alignment horizontal="right"/>
      <protection locked="0"/>
    </xf>
    <xf numFmtId="164" fontId="15" fillId="0" borderId="2" xfId="1" applyNumberFormat="1" applyFont="1" applyBorder="1" applyProtection="1">
      <protection locked="0"/>
    </xf>
    <xf numFmtId="164" fontId="15" fillId="0" borderId="2" xfId="1" applyNumberFormat="1" applyFont="1" applyFill="1" applyBorder="1"/>
    <xf numFmtId="164" fontId="15" fillId="0" borderId="2" xfId="1" applyNumberFormat="1" applyFont="1" applyBorder="1" applyAlignment="1">
      <alignment horizontal="right"/>
    </xf>
    <xf numFmtId="164" fontId="13" fillId="0" borderId="3" xfId="0" applyNumberFormat="1" applyFont="1" applyBorder="1" applyProtection="1">
      <protection locked="0"/>
    </xf>
    <xf numFmtId="3" fontId="13" fillId="0" borderId="3" xfId="1" applyNumberFormat="1" applyFont="1" applyBorder="1" applyProtection="1">
      <protection locked="0"/>
    </xf>
    <xf numFmtId="164" fontId="13" fillId="0" borderId="4" xfId="0" applyNumberFormat="1" applyFont="1" applyBorder="1" applyProtection="1">
      <protection locked="0"/>
    </xf>
    <xf numFmtId="0" fontId="0" fillId="0" borderId="0" xfId="0" applyBorder="1" applyAlignment="1">
      <alignment horizontal="right"/>
    </xf>
    <xf numFmtId="3" fontId="0" fillId="0" borderId="0" xfId="0" applyNumberFormat="1" applyBorder="1" applyAlignment="1">
      <alignment horizontal="right"/>
    </xf>
    <xf numFmtId="0" fontId="15" fillId="0" borderId="0" xfId="0" applyFont="1" applyBorder="1"/>
    <xf numFmtId="0" fontId="20" fillId="0" borderId="0" xfId="0" applyFont="1" applyBorder="1"/>
    <xf numFmtId="0" fontId="20" fillId="0" borderId="0" xfId="0" applyFont="1"/>
    <xf numFmtId="0" fontId="9" fillId="0" borderId="0" xfId="0" applyFont="1" applyBorder="1"/>
    <xf numFmtId="3" fontId="15" fillId="0" borderId="1" xfId="0" applyNumberFormat="1" applyFont="1" applyBorder="1" applyAlignment="1">
      <alignment horizontal="right" vertical="center"/>
    </xf>
    <xf numFmtId="3" fontId="15" fillId="0" borderId="1" xfId="0" applyNumberFormat="1" applyFont="1" applyBorder="1" applyAlignment="1">
      <alignment horizontal="right" vertical="center" wrapText="1"/>
    </xf>
    <xf numFmtId="0" fontId="13" fillId="2" borderId="2" xfId="0" applyFont="1" applyFill="1" applyBorder="1" applyAlignment="1" applyProtection="1">
      <alignment horizontal="right" vertical="center" wrapText="1"/>
      <protection locked="0"/>
    </xf>
    <xf numFmtId="0" fontId="13" fillId="2" borderId="2" xfId="0" applyFont="1" applyFill="1" applyBorder="1" applyAlignment="1" applyProtection="1">
      <alignment horizontal="right" vertical="center"/>
      <protection locked="0"/>
    </xf>
    <xf numFmtId="0" fontId="15" fillId="0" borderId="1" xfId="0" applyFont="1" applyBorder="1" applyAlignment="1">
      <alignment horizontal="left" vertical="center" indent="1"/>
    </xf>
    <xf numFmtId="164" fontId="15" fillId="0" borderId="1" xfId="1" applyNumberFormat="1" applyFont="1" applyBorder="1" applyAlignment="1" applyProtection="1">
      <alignment horizontal="left" vertical="center" indent="1"/>
      <protection locked="0"/>
    </xf>
    <xf numFmtId="0" fontId="19" fillId="0" borderId="1" xfId="0" applyFont="1" applyBorder="1" applyAlignment="1">
      <alignment horizontal="left" vertical="center" indent="1"/>
    </xf>
    <xf numFmtId="164" fontId="13" fillId="0" borderId="1" xfId="1" quotePrefix="1" applyNumberFormat="1" applyFont="1" applyBorder="1" applyAlignment="1" applyProtection="1">
      <alignment horizontal="left" vertical="center"/>
      <protection locked="0"/>
    </xf>
    <xf numFmtId="3" fontId="13" fillId="0" borderId="1" xfId="1" applyNumberFormat="1" applyFont="1" applyBorder="1" applyAlignment="1">
      <alignment horizontal="right" vertical="center"/>
    </xf>
    <xf numFmtId="3" fontId="15" fillId="0" borderId="1" xfId="0" applyNumberFormat="1" applyFont="1" applyFill="1" applyBorder="1" applyAlignment="1">
      <alignment horizontal="right" vertical="center"/>
    </xf>
    <xf numFmtId="3" fontId="13" fillId="0" borderId="1" xfId="0" applyNumberFormat="1" applyFont="1" applyBorder="1" applyAlignment="1">
      <alignment horizontal="right" vertical="center"/>
    </xf>
    <xf numFmtId="3" fontId="13" fillId="0" borderId="1" xfId="0" applyNumberFormat="1" applyFont="1" applyFill="1" applyBorder="1" applyAlignment="1">
      <alignment horizontal="right" vertical="center"/>
    </xf>
    <xf numFmtId="3" fontId="13" fillId="0" borderId="1" xfId="1" applyNumberFormat="1" applyFont="1" applyFill="1" applyBorder="1" applyAlignment="1">
      <alignment horizontal="right" vertical="center"/>
    </xf>
    <xf numFmtId="3" fontId="15" fillId="0" borderId="1" xfId="1" applyNumberFormat="1" applyFont="1" applyBorder="1" applyAlignment="1">
      <alignment horizontal="right" vertical="center"/>
    </xf>
    <xf numFmtId="3" fontId="15" fillId="0" borderId="1" xfId="1" applyNumberFormat="1" applyFont="1" applyFill="1" applyBorder="1" applyAlignment="1">
      <alignment horizontal="right" vertical="center"/>
    </xf>
    <xf numFmtId="3" fontId="15" fillId="0" borderId="1" xfId="1" applyNumberFormat="1" applyFont="1" applyBorder="1" applyAlignment="1" applyProtection="1">
      <alignment horizontal="right" vertical="center"/>
      <protection locked="0"/>
    </xf>
    <xf numFmtId="3" fontId="15" fillId="0" borderId="1" xfId="1" quotePrefix="1" applyNumberFormat="1" applyFont="1" applyBorder="1" applyAlignment="1">
      <alignment horizontal="right" vertical="center"/>
    </xf>
    <xf numFmtId="3" fontId="15" fillId="0" borderId="1" xfId="1" quotePrefix="1" applyNumberFormat="1" applyFont="1" applyFill="1" applyBorder="1" applyAlignment="1">
      <alignment horizontal="right" vertical="center"/>
    </xf>
    <xf numFmtId="3" fontId="15" fillId="0" borderId="1" xfId="1" quotePrefix="1" applyNumberFormat="1" applyFont="1" applyBorder="1" applyAlignment="1" applyProtection="1">
      <alignment horizontal="right" vertical="center"/>
      <protection locked="0"/>
    </xf>
    <xf numFmtId="3" fontId="15" fillId="0" borderId="1" xfId="1" applyNumberFormat="1" applyFont="1" applyBorder="1" applyAlignment="1">
      <alignment vertical="center"/>
    </xf>
    <xf numFmtId="3" fontId="15" fillId="0" borderId="1" xfId="1" applyNumberFormat="1" applyFont="1" applyFill="1" applyBorder="1" applyAlignment="1">
      <alignment vertical="center"/>
    </xf>
    <xf numFmtId="3" fontId="13" fillId="0" borderId="1" xfId="1" applyNumberFormat="1" applyFont="1" applyBorder="1" applyAlignment="1">
      <alignment vertical="center"/>
    </xf>
    <xf numFmtId="3" fontId="15" fillId="0" borderId="1" xfId="1" quotePrefix="1" applyNumberFormat="1" applyFont="1" applyBorder="1" applyAlignment="1">
      <alignment vertical="center"/>
    </xf>
    <xf numFmtId="3" fontId="13" fillId="0" borderId="1" xfId="1" quotePrefix="1" applyNumberFormat="1" applyFont="1" applyBorder="1" applyAlignment="1">
      <alignment horizontal="right" vertical="center"/>
    </xf>
    <xf numFmtId="3" fontId="15" fillId="0" borderId="1" xfId="1" applyNumberFormat="1" applyFont="1" applyBorder="1" applyAlignment="1" applyProtection="1">
      <alignment vertical="center"/>
      <protection locked="0"/>
    </xf>
    <xf numFmtId="3" fontId="13" fillId="0" borderId="1" xfId="1" applyNumberFormat="1" applyFont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 applyProtection="1">
      <alignment horizontal="center" vertical="center"/>
      <protection locked="0"/>
    </xf>
    <xf numFmtId="37" fontId="17" fillId="0" borderId="0" xfId="0" applyNumberFormat="1" applyFont="1" applyBorder="1" applyAlignment="1" applyProtection="1">
      <alignment horizontal="left" vertical="center"/>
    </xf>
    <xf numFmtId="0" fontId="16" fillId="0" borderId="0" xfId="0" applyFont="1" applyBorder="1" applyAlignment="1">
      <alignment horizontal="left"/>
    </xf>
    <xf numFmtId="0" fontId="13" fillId="0" borderId="0" xfId="0" applyFont="1" applyBorder="1" applyAlignment="1" applyProtection="1">
      <alignment horizontal="left"/>
      <protection locked="0"/>
    </xf>
    <xf numFmtId="0" fontId="13" fillId="2" borderId="1" xfId="0" applyFont="1" applyFill="1" applyBorder="1" applyAlignment="1" applyProtection="1">
      <alignment horizontal="left" vertical="center" wrapText="1"/>
      <protection locked="0"/>
    </xf>
  </cellXfs>
  <cellStyles count="2">
    <cellStyle name="Comma 2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C09E9-EDF7-4B21-A39F-F94057F97292}">
  <sheetPr>
    <pageSetUpPr fitToPage="1"/>
  </sheetPr>
  <dimension ref="A1:AE53"/>
  <sheetViews>
    <sheetView tabSelected="1" topLeftCell="J1" zoomScale="104" workbookViewId="0">
      <selection activeCell="R1" sqref="R1:R1048576"/>
    </sheetView>
  </sheetViews>
  <sheetFormatPr defaultRowHeight="15" x14ac:dyDescent="0.25"/>
  <cols>
    <col min="1" max="1" width="18.5703125" bestFit="1" customWidth="1"/>
    <col min="2" max="2" width="7.7109375" bestFit="1" customWidth="1"/>
    <col min="3" max="3" width="8.85546875" bestFit="1" customWidth="1"/>
    <col min="4" max="4" width="7.7109375" bestFit="1" customWidth="1"/>
    <col min="5" max="5" width="10.28515625" customWidth="1"/>
    <col min="6" max="6" width="7.42578125" customWidth="1"/>
    <col min="7" max="7" width="7.28515625" customWidth="1"/>
    <col min="8" max="8" width="11.7109375" customWidth="1"/>
    <col min="9" max="9" width="9.140625" customWidth="1"/>
    <col min="10" max="11" width="7.7109375" bestFit="1" customWidth="1"/>
    <col min="12" max="12" width="9" bestFit="1" customWidth="1"/>
    <col min="13" max="13" width="8.85546875" bestFit="1" customWidth="1"/>
    <col min="14" max="14" width="8.85546875" customWidth="1"/>
    <col min="15" max="15" width="9" bestFit="1" customWidth="1"/>
    <col min="16" max="16" width="7.85546875" bestFit="1" customWidth="1"/>
    <col min="17" max="17" width="9.140625" bestFit="1" customWidth="1"/>
    <col min="18" max="18" width="7.7109375" customWidth="1"/>
    <col min="19" max="19" width="6.140625" bestFit="1" customWidth="1"/>
    <col min="20" max="20" width="8.85546875" bestFit="1" customWidth="1"/>
    <col min="21" max="23" width="6.140625" bestFit="1" customWidth="1"/>
    <col min="24" max="24" width="8.42578125" customWidth="1"/>
    <col min="25" max="25" width="9.140625" customWidth="1"/>
    <col min="26" max="26" width="6.140625" bestFit="1" customWidth="1"/>
    <col min="27" max="27" width="11.28515625" bestFit="1" customWidth="1"/>
    <col min="28" max="31" width="9.140625" style="58"/>
  </cols>
  <sheetData>
    <row r="1" spans="1:31" s="58" customFormat="1" ht="15.75" x14ac:dyDescent="0.3">
      <c r="A1" s="105" t="s">
        <v>34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8"/>
      <c r="Q1" s="18"/>
      <c r="R1" s="18"/>
      <c r="S1" s="18"/>
      <c r="T1" s="18"/>
      <c r="U1" s="25"/>
      <c r="V1" s="18"/>
      <c r="W1" s="18"/>
      <c r="X1" s="25"/>
      <c r="Y1" s="25"/>
      <c r="Z1" s="18"/>
      <c r="AA1" s="18"/>
      <c r="AB1" s="18"/>
    </row>
    <row r="2" spans="1:31" s="73" customFormat="1" ht="15.75" x14ac:dyDescent="0.3">
      <c r="A2" s="106" t="s">
        <v>0</v>
      </c>
      <c r="B2" s="102" t="s">
        <v>1</v>
      </c>
      <c r="C2" s="102"/>
      <c r="D2" s="102"/>
      <c r="E2" s="102"/>
      <c r="F2" s="102"/>
      <c r="G2" s="102"/>
      <c r="H2" s="102"/>
      <c r="I2" s="102"/>
      <c r="J2" s="102"/>
      <c r="K2" s="102" t="s">
        <v>2</v>
      </c>
      <c r="L2" s="102"/>
      <c r="M2" s="102"/>
      <c r="N2" s="102"/>
      <c r="O2" s="102"/>
      <c r="P2" s="102"/>
      <c r="Q2" s="102"/>
      <c r="R2" s="102"/>
      <c r="S2" s="102"/>
      <c r="T2" s="102"/>
      <c r="U2" s="102" t="s">
        <v>3</v>
      </c>
      <c r="V2" s="102"/>
      <c r="W2" s="102" t="s">
        <v>4</v>
      </c>
      <c r="X2" s="102"/>
      <c r="Y2" s="102"/>
      <c r="Z2" s="102"/>
      <c r="AA2" s="101" t="s">
        <v>5</v>
      </c>
      <c r="AB2" s="71"/>
      <c r="AC2" s="72"/>
      <c r="AD2" s="72"/>
      <c r="AE2" s="72"/>
    </row>
    <row r="3" spans="1:31" s="73" customFormat="1" ht="60" x14ac:dyDescent="0.25">
      <c r="A3" s="106"/>
      <c r="B3" s="77" t="s">
        <v>6</v>
      </c>
      <c r="C3" s="77" t="s">
        <v>7</v>
      </c>
      <c r="D3" s="77" t="s">
        <v>8</v>
      </c>
      <c r="E3" s="77" t="s">
        <v>9</v>
      </c>
      <c r="F3" s="77" t="s">
        <v>28</v>
      </c>
      <c r="G3" s="78" t="s">
        <v>29</v>
      </c>
      <c r="H3" s="77" t="s">
        <v>30</v>
      </c>
      <c r="I3" s="77" t="s">
        <v>12</v>
      </c>
      <c r="J3" s="77" t="s">
        <v>10</v>
      </c>
      <c r="K3" s="77" t="s">
        <v>6</v>
      </c>
      <c r="L3" s="77" t="s">
        <v>7</v>
      </c>
      <c r="M3" s="77" t="s">
        <v>11</v>
      </c>
      <c r="N3" s="77" t="s">
        <v>9</v>
      </c>
      <c r="O3" s="77" t="s">
        <v>28</v>
      </c>
      <c r="P3" s="78" t="s">
        <v>29</v>
      </c>
      <c r="Q3" s="77" t="s">
        <v>30</v>
      </c>
      <c r="R3" s="77" t="s">
        <v>12</v>
      </c>
      <c r="S3" s="77" t="s">
        <v>31</v>
      </c>
      <c r="T3" s="77" t="s">
        <v>10</v>
      </c>
      <c r="U3" s="77" t="s">
        <v>11</v>
      </c>
      <c r="V3" s="77" t="s">
        <v>10</v>
      </c>
      <c r="W3" s="77" t="s">
        <v>11</v>
      </c>
      <c r="X3" s="77" t="s">
        <v>9</v>
      </c>
      <c r="Y3" s="77" t="s">
        <v>12</v>
      </c>
      <c r="Z3" s="77" t="s">
        <v>10</v>
      </c>
      <c r="AA3" s="101"/>
      <c r="AB3" s="74"/>
      <c r="AC3" s="72"/>
      <c r="AD3" s="72"/>
      <c r="AE3" s="72"/>
    </row>
    <row r="4" spans="1:31" x14ac:dyDescent="0.25">
      <c r="A4" s="82" t="s">
        <v>24</v>
      </c>
      <c r="B4" s="83">
        <f>SUM(B5:B9)</f>
        <v>1343</v>
      </c>
      <c r="C4" s="83">
        <f t="shared" ref="C4:T4" si="0">SUM(C5:C9)</f>
        <v>309</v>
      </c>
      <c r="D4" s="83">
        <f t="shared" si="0"/>
        <v>3096</v>
      </c>
      <c r="E4" s="83">
        <f t="shared" si="0"/>
        <v>1514</v>
      </c>
      <c r="F4" s="83">
        <f t="shared" si="0"/>
        <v>709</v>
      </c>
      <c r="G4" s="83">
        <f t="shared" si="0"/>
        <v>143</v>
      </c>
      <c r="H4" s="83">
        <f t="shared" si="0"/>
        <v>402</v>
      </c>
      <c r="I4" s="83">
        <f t="shared" si="0"/>
        <v>42</v>
      </c>
      <c r="J4" s="83">
        <f t="shared" si="0"/>
        <v>7558</v>
      </c>
      <c r="K4" s="83">
        <f t="shared" si="0"/>
        <v>11092</v>
      </c>
      <c r="L4" s="83">
        <f t="shared" si="0"/>
        <v>1708</v>
      </c>
      <c r="M4" s="83">
        <f t="shared" si="0"/>
        <v>71364</v>
      </c>
      <c r="N4" s="83">
        <f t="shared" si="0"/>
        <v>10269</v>
      </c>
      <c r="O4" s="83">
        <f t="shared" si="0"/>
        <v>2904</v>
      </c>
      <c r="P4" s="83">
        <f t="shared" si="0"/>
        <v>385</v>
      </c>
      <c r="Q4" s="83">
        <f t="shared" si="0"/>
        <v>3332</v>
      </c>
      <c r="R4" s="83">
        <f t="shared" si="0"/>
        <v>108</v>
      </c>
      <c r="S4" s="83">
        <f t="shared" si="0"/>
        <v>5886</v>
      </c>
      <c r="T4" s="83">
        <f t="shared" si="0"/>
        <v>107048</v>
      </c>
      <c r="U4" s="83" t="s">
        <v>18</v>
      </c>
      <c r="V4" s="83" t="s">
        <v>18</v>
      </c>
      <c r="W4" s="83">
        <f t="shared" ref="W4:Z4" si="1">SUM(W5:W9)</f>
        <v>32</v>
      </c>
      <c r="X4" s="83">
        <f t="shared" si="1"/>
        <v>6</v>
      </c>
      <c r="Y4" s="83">
        <f t="shared" si="1"/>
        <v>2</v>
      </c>
      <c r="Z4" s="83">
        <f t="shared" si="1"/>
        <v>40</v>
      </c>
      <c r="AA4" s="83">
        <f>SUM(AA5:AA9)</f>
        <v>114646</v>
      </c>
      <c r="AB4" s="56"/>
      <c r="AC4" s="70"/>
      <c r="AD4" s="69"/>
    </row>
    <row r="5" spans="1:31" x14ac:dyDescent="0.25">
      <c r="A5" s="79" t="s">
        <v>20</v>
      </c>
      <c r="B5" s="75">
        <v>584</v>
      </c>
      <c r="C5" s="75">
        <v>67</v>
      </c>
      <c r="D5" s="75">
        <v>1774</v>
      </c>
      <c r="E5" s="75">
        <v>483</v>
      </c>
      <c r="F5" s="75">
        <v>512</v>
      </c>
      <c r="G5" s="76">
        <v>76</v>
      </c>
      <c r="H5" s="75">
        <v>161</v>
      </c>
      <c r="I5" s="75">
        <v>29</v>
      </c>
      <c r="J5" s="75">
        <f>SUM(B5:I5)</f>
        <v>3686</v>
      </c>
      <c r="K5" s="75">
        <v>2913</v>
      </c>
      <c r="L5" s="75">
        <v>495</v>
      </c>
      <c r="M5" s="75">
        <v>42559</v>
      </c>
      <c r="N5" s="75">
        <v>3836</v>
      </c>
      <c r="O5" s="75">
        <v>2439</v>
      </c>
      <c r="P5" s="75">
        <v>113</v>
      </c>
      <c r="Q5" s="75">
        <v>1185</v>
      </c>
      <c r="R5" s="75">
        <v>87</v>
      </c>
      <c r="S5" s="75">
        <v>3887</v>
      </c>
      <c r="T5" s="75">
        <f>SUM(K5:S5)</f>
        <v>57514</v>
      </c>
      <c r="U5" s="84" t="s">
        <v>18</v>
      </c>
      <c r="V5" s="84" t="s">
        <v>18</v>
      </c>
      <c r="W5" s="75">
        <v>32</v>
      </c>
      <c r="X5" s="75">
        <v>6</v>
      </c>
      <c r="Y5" s="75">
        <v>2</v>
      </c>
      <c r="Z5" s="75">
        <f>SUM(W5:Y5)</f>
        <v>40</v>
      </c>
      <c r="AA5" s="85">
        <f>Z5+T5+J5</f>
        <v>61240</v>
      </c>
      <c r="AB5" s="56"/>
      <c r="AC5" s="69"/>
      <c r="AD5" s="69"/>
    </row>
    <row r="6" spans="1:31" x14ac:dyDescent="0.25">
      <c r="A6" s="80" t="s">
        <v>21</v>
      </c>
      <c r="B6" s="75">
        <v>612</v>
      </c>
      <c r="C6" s="75">
        <v>172</v>
      </c>
      <c r="D6" s="75">
        <v>790</v>
      </c>
      <c r="E6" s="75">
        <v>669</v>
      </c>
      <c r="F6" s="75">
        <v>15</v>
      </c>
      <c r="G6" s="75">
        <v>22</v>
      </c>
      <c r="H6" s="75">
        <v>98</v>
      </c>
      <c r="I6" s="75">
        <v>13</v>
      </c>
      <c r="J6" s="75">
        <f t="shared" ref="J6:J9" si="2">SUM(B6:I6)</f>
        <v>2391</v>
      </c>
      <c r="K6" s="75">
        <v>7056</v>
      </c>
      <c r="L6" s="75">
        <v>943</v>
      </c>
      <c r="M6" s="75">
        <v>20632</v>
      </c>
      <c r="N6" s="75">
        <v>3749</v>
      </c>
      <c r="O6" s="75">
        <v>72</v>
      </c>
      <c r="P6" s="75">
        <v>165</v>
      </c>
      <c r="Q6" s="75">
        <v>1648</v>
      </c>
      <c r="R6" s="75">
        <v>16</v>
      </c>
      <c r="S6" s="75">
        <v>1108</v>
      </c>
      <c r="T6" s="75">
        <f t="shared" ref="T6:T9" si="3">SUM(K6:S6)</f>
        <v>35389</v>
      </c>
      <c r="U6" s="84" t="s">
        <v>18</v>
      </c>
      <c r="V6" s="84" t="s">
        <v>18</v>
      </c>
      <c r="W6" s="75">
        <v>0</v>
      </c>
      <c r="X6" s="75">
        <v>0</v>
      </c>
      <c r="Y6" s="75">
        <v>0</v>
      </c>
      <c r="Z6" s="75">
        <f t="shared" ref="Z6:Z9" si="4">SUM(W6:Y6)</f>
        <v>0</v>
      </c>
      <c r="AA6" s="85">
        <f t="shared" ref="AA6:AA9" si="5">Z6+T6+J6</f>
        <v>37780</v>
      </c>
      <c r="AB6" s="57"/>
      <c r="AC6" s="69"/>
      <c r="AD6" s="69"/>
    </row>
    <row r="7" spans="1:31" x14ac:dyDescent="0.25">
      <c r="A7" s="42" t="s">
        <v>22</v>
      </c>
      <c r="B7" s="75">
        <v>77</v>
      </c>
      <c r="C7" s="75">
        <v>23</v>
      </c>
      <c r="D7" s="75">
        <v>231</v>
      </c>
      <c r="E7" s="75">
        <v>122</v>
      </c>
      <c r="F7" s="75">
        <v>68</v>
      </c>
      <c r="G7" s="75">
        <v>11</v>
      </c>
      <c r="H7" s="75">
        <v>103</v>
      </c>
      <c r="I7" s="75">
        <v>0</v>
      </c>
      <c r="J7" s="75">
        <f t="shared" si="2"/>
        <v>635</v>
      </c>
      <c r="K7" s="75">
        <v>547</v>
      </c>
      <c r="L7" s="75">
        <v>185</v>
      </c>
      <c r="M7" s="75">
        <v>4091</v>
      </c>
      <c r="N7" s="75">
        <v>1170</v>
      </c>
      <c r="O7" s="75">
        <v>131</v>
      </c>
      <c r="P7" s="75">
        <v>70</v>
      </c>
      <c r="Q7" s="75">
        <v>201</v>
      </c>
      <c r="R7" s="75">
        <v>4</v>
      </c>
      <c r="S7" s="75">
        <v>598</v>
      </c>
      <c r="T7" s="75">
        <f t="shared" si="3"/>
        <v>6997</v>
      </c>
      <c r="U7" s="84" t="s">
        <v>18</v>
      </c>
      <c r="V7" s="84" t="s">
        <v>18</v>
      </c>
      <c r="W7" s="75">
        <v>0</v>
      </c>
      <c r="X7" s="75">
        <v>0</v>
      </c>
      <c r="Y7" s="75">
        <v>0</v>
      </c>
      <c r="Z7" s="75">
        <f t="shared" si="4"/>
        <v>0</v>
      </c>
      <c r="AA7" s="85">
        <f t="shared" si="5"/>
        <v>7632</v>
      </c>
      <c r="AB7" s="57"/>
      <c r="AC7" s="69"/>
      <c r="AD7" s="69"/>
    </row>
    <row r="8" spans="1:31" ht="18.75" customHeight="1" x14ac:dyDescent="0.25">
      <c r="A8" s="42" t="s">
        <v>23</v>
      </c>
      <c r="B8" s="75">
        <v>57</v>
      </c>
      <c r="C8" s="75">
        <v>34</v>
      </c>
      <c r="D8" s="75">
        <v>211</v>
      </c>
      <c r="E8" s="75">
        <v>230</v>
      </c>
      <c r="F8" s="75">
        <v>64</v>
      </c>
      <c r="G8" s="75">
        <v>32</v>
      </c>
      <c r="H8" s="75">
        <v>39</v>
      </c>
      <c r="I8" s="75">
        <v>0</v>
      </c>
      <c r="J8" s="75">
        <f t="shared" si="2"/>
        <v>667</v>
      </c>
      <c r="K8" s="75">
        <v>473</v>
      </c>
      <c r="L8" s="75">
        <v>48</v>
      </c>
      <c r="M8" s="75">
        <v>2530</v>
      </c>
      <c r="N8" s="75">
        <v>1200</v>
      </c>
      <c r="O8" s="75">
        <v>243</v>
      </c>
      <c r="P8" s="75">
        <v>28</v>
      </c>
      <c r="Q8" s="75">
        <v>199</v>
      </c>
      <c r="R8" s="75">
        <v>0</v>
      </c>
      <c r="S8" s="75">
        <v>106</v>
      </c>
      <c r="T8" s="75">
        <f t="shared" si="3"/>
        <v>4827</v>
      </c>
      <c r="U8" s="84" t="s">
        <v>18</v>
      </c>
      <c r="V8" s="84" t="s">
        <v>18</v>
      </c>
      <c r="W8" s="75">
        <v>0</v>
      </c>
      <c r="X8" s="75">
        <v>0</v>
      </c>
      <c r="Y8" s="75">
        <v>0</v>
      </c>
      <c r="Z8" s="75">
        <f t="shared" si="4"/>
        <v>0</v>
      </c>
      <c r="AA8" s="85">
        <f t="shared" si="5"/>
        <v>5494</v>
      </c>
      <c r="AB8" s="57"/>
      <c r="AC8" s="69"/>
      <c r="AD8" s="69"/>
    </row>
    <row r="9" spans="1:31" x14ac:dyDescent="0.25">
      <c r="A9" s="81" t="s">
        <v>19</v>
      </c>
      <c r="B9" s="75">
        <v>13</v>
      </c>
      <c r="C9" s="75">
        <v>13</v>
      </c>
      <c r="D9" s="75">
        <v>90</v>
      </c>
      <c r="E9" s="75">
        <v>10</v>
      </c>
      <c r="F9" s="75">
        <v>50</v>
      </c>
      <c r="G9" s="75">
        <v>2</v>
      </c>
      <c r="H9" s="75">
        <v>1</v>
      </c>
      <c r="I9" s="75">
        <v>0</v>
      </c>
      <c r="J9" s="75">
        <f t="shared" si="2"/>
        <v>179</v>
      </c>
      <c r="K9" s="75">
        <v>103</v>
      </c>
      <c r="L9" s="75">
        <v>37</v>
      </c>
      <c r="M9" s="75">
        <v>1552</v>
      </c>
      <c r="N9" s="75">
        <v>314</v>
      </c>
      <c r="O9" s="75">
        <v>19</v>
      </c>
      <c r="P9" s="75">
        <v>9</v>
      </c>
      <c r="Q9" s="75">
        <v>99</v>
      </c>
      <c r="R9" s="75">
        <v>1</v>
      </c>
      <c r="S9" s="75">
        <v>187</v>
      </c>
      <c r="T9" s="75">
        <f t="shared" si="3"/>
        <v>2321</v>
      </c>
      <c r="U9" s="84" t="s">
        <v>18</v>
      </c>
      <c r="V9" s="84" t="s">
        <v>18</v>
      </c>
      <c r="W9" s="75">
        <v>0</v>
      </c>
      <c r="X9" s="75">
        <v>0</v>
      </c>
      <c r="Y9" s="75">
        <v>0</v>
      </c>
      <c r="Z9" s="75">
        <f t="shared" si="4"/>
        <v>0</v>
      </c>
      <c r="AA9" s="85">
        <f t="shared" si="5"/>
        <v>2500</v>
      </c>
      <c r="AB9" s="57"/>
      <c r="AC9" s="69"/>
      <c r="AD9" s="69"/>
    </row>
    <row r="10" spans="1:31" x14ac:dyDescent="0.25">
      <c r="A10" s="82" t="s">
        <v>25</v>
      </c>
      <c r="B10" s="83">
        <f>SUM(B11:B15)</f>
        <v>1323</v>
      </c>
      <c r="C10" s="83">
        <f t="shared" ref="C10:AA10" si="6">SUM(C11:C15)</f>
        <v>290</v>
      </c>
      <c r="D10" s="83">
        <f t="shared" si="6"/>
        <v>3008</v>
      </c>
      <c r="E10" s="83">
        <f t="shared" si="6"/>
        <v>1482</v>
      </c>
      <c r="F10" s="83">
        <f t="shared" si="6"/>
        <v>705</v>
      </c>
      <c r="G10" s="83">
        <f t="shared" si="6"/>
        <v>137</v>
      </c>
      <c r="H10" s="83">
        <f t="shared" si="6"/>
        <v>379</v>
      </c>
      <c r="I10" s="83">
        <f t="shared" si="6"/>
        <v>34</v>
      </c>
      <c r="J10" s="83">
        <f t="shared" si="6"/>
        <v>7358</v>
      </c>
      <c r="K10" s="83">
        <f t="shared" si="6"/>
        <v>10937</v>
      </c>
      <c r="L10" s="83">
        <f t="shared" si="6"/>
        <v>1645</v>
      </c>
      <c r="M10" s="83">
        <f t="shared" si="6"/>
        <v>68098</v>
      </c>
      <c r="N10" s="83">
        <f t="shared" si="6"/>
        <v>10021</v>
      </c>
      <c r="O10" s="83">
        <f t="shared" si="6"/>
        <v>2441</v>
      </c>
      <c r="P10" s="83">
        <f t="shared" si="6"/>
        <v>365</v>
      </c>
      <c r="Q10" s="83">
        <f t="shared" si="6"/>
        <v>3049</v>
      </c>
      <c r="R10" s="83">
        <f t="shared" si="6"/>
        <v>93</v>
      </c>
      <c r="S10" s="83">
        <f t="shared" si="6"/>
        <v>5588</v>
      </c>
      <c r="T10" s="83">
        <f t="shared" si="6"/>
        <v>102237</v>
      </c>
      <c r="U10" s="83">
        <f t="shared" si="6"/>
        <v>37</v>
      </c>
      <c r="V10" s="83">
        <f t="shared" si="6"/>
        <v>37</v>
      </c>
      <c r="W10" s="83">
        <f t="shared" si="6"/>
        <v>27</v>
      </c>
      <c r="X10" s="83">
        <f t="shared" si="6"/>
        <v>3</v>
      </c>
      <c r="Y10" s="83">
        <f t="shared" si="6"/>
        <v>1</v>
      </c>
      <c r="Z10" s="83">
        <f t="shared" si="6"/>
        <v>31</v>
      </c>
      <c r="AA10" s="83">
        <f t="shared" si="6"/>
        <v>109663</v>
      </c>
      <c r="AB10" s="56"/>
      <c r="AC10" s="69"/>
      <c r="AD10" s="69"/>
    </row>
    <row r="11" spans="1:31" x14ac:dyDescent="0.25">
      <c r="A11" s="79" t="s">
        <v>20</v>
      </c>
      <c r="B11" s="84">
        <v>581</v>
      </c>
      <c r="C11" s="84">
        <f>34+18</f>
        <v>52</v>
      </c>
      <c r="D11" s="84">
        <v>1692</v>
      </c>
      <c r="E11" s="84">
        <v>473</v>
      </c>
      <c r="F11" s="84">
        <v>508</v>
      </c>
      <c r="G11" s="84">
        <v>72</v>
      </c>
      <c r="H11" s="84">
        <v>155</v>
      </c>
      <c r="I11" s="84">
        <v>22</v>
      </c>
      <c r="J11" s="84">
        <f>SUM(B11:I11)</f>
        <v>3555</v>
      </c>
      <c r="K11" s="84">
        <f>2713+118</f>
        <v>2831</v>
      </c>
      <c r="L11" s="84">
        <f>260+206</f>
        <v>466</v>
      </c>
      <c r="M11" s="84">
        <v>40233</v>
      </c>
      <c r="N11" s="84">
        <v>3662</v>
      </c>
      <c r="O11" s="84">
        <v>1984</v>
      </c>
      <c r="P11" s="84">
        <v>111</v>
      </c>
      <c r="Q11" s="84">
        <v>1069</v>
      </c>
      <c r="R11" s="84">
        <f>70+4</f>
        <v>74</v>
      </c>
      <c r="S11" s="84">
        <v>3644</v>
      </c>
      <c r="T11" s="84">
        <f>SUM(K11:S11)</f>
        <v>54074</v>
      </c>
      <c r="U11" s="84">
        <v>37</v>
      </c>
      <c r="V11" s="84">
        <v>37</v>
      </c>
      <c r="W11" s="84">
        <v>27</v>
      </c>
      <c r="X11" s="84">
        <v>3</v>
      </c>
      <c r="Y11" s="84">
        <v>1</v>
      </c>
      <c r="Z11" s="84">
        <v>31</v>
      </c>
      <c r="AA11" s="86">
        <f>Z11+V11+J11+T11</f>
        <v>57697</v>
      </c>
      <c r="AB11" s="56"/>
      <c r="AC11" s="69"/>
      <c r="AD11" s="69"/>
    </row>
    <row r="12" spans="1:31" x14ac:dyDescent="0.25">
      <c r="A12" s="80" t="s">
        <v>21</v>
      </c>
      <c r="B12" s="84">
        <f>464+132</f>
        <v>596</v>
      </c>
      <c r="C12" s="84">
        <f>144+24</f>
        <v>168</v>
      </c>
      <c r="D12" s="84">
        <v>790</v>
      </c>
      <c r="E12" s="84">
        <v>658</v>
      </c>
      <c r="F12" s="84">
        <v>15</v>
      </c>
      <c r="G12" s="84">
        <v>22</v>
      </c>
      <c r="H12" s="84">
        <v>89</v>
      </c>
      <c r="I12" s="84">
        <v>12</v>
      </c>
      <c r="J12" s="84">
        <f>SUM(B12:I12)</f>
        <v>2350</v>
      </c>
      <c r="K12" s="84">
        <f>6886+145</f>
        <v>7031</v>
      </c>
      <c r="L12" s="84">
        <f>837+95</f>
        <v>932</v>
      </c>
      <c r="M12" s="84">
        <v>20153</v>
      </c>
      <c r="N12" s="84">
        <v>3682</v>
      </c>
      <c r="O12" s="84">
        <v>71</v>
      </c>
      <c r="P12" s="84">
        <v>165</v>
      </c>
      <c r="Q12" s="84">
        <v>1569</v>
      </c>
      <c r="R12" s="84">
        <f>14</f>
        <v>14</v>
      </c>
      <c r="S12" s="84">
        <v>1086</v>
      </c>
      <c r="T12" s="84">
        <f t="shared" ref="T12:T15" si="7">SUM(K12:S12)</f>
        <v>34703</v>
      </c>
      <c r="U12" s="84">
        <v>0</v>
      </c>
      <c r="V12" s="84">
        <v>0</v>
      </c>
      <c r="W12" s="84">
        <v>0</v>
      </c>
      <c r="X12" s="84">
        <v>0</v>
      </c>
      <c r="Y12" s="84">
        <v>0</v>
      </c>
      <c r="Z12" s="84">
        <v>0</v>
      </c>
      <c r="AA12" s="86">
        <f t="shared" ref="AA12:AA15" si="8">Z12+V12+J12+T12</f>
        <v>37053</v>
      </c>
      <c r="AB12" s="57"/>
      <c r="AC12" s="69"/>
      <c r="AD12" s="69"/>
    </row>
    <row r="13" spans="1:31" x14ac:dyDescent="0.25">
      <c r="A13" s="42" t="s">
        <v>22</v>
      </c>
      <c r="B13" s="84">
        <f>63+13</f>
        <v>76</v>
      </c>
      <c r="C13" s="84">
        <f>19+3</f>
        <v>22</v>
      </c>
      <c r="D13" s="84">
        <v>229</v>
      </c>
      <c r="E13" s="84">
        <v>116</v>
      </c>
      <c r="F13" s="84">
        <v>68</v>
      </c>
      <c r="G13" s="84">
        <v>9</v>
      </c>
      <c r="H13" s="84">
        <v>100</v>
      </c>
      <c r="I13" s="84">
        <v>0</v>
      </c>
      <c r="J13" s="84">
        <f t="shared" ref="J13:J15" si="9">SUM(B13:I13)</f>
        <v>620</v>
      </c>
      <c r="K13" s="84">
        <f>494+28</f>
        <v>522</v>
      </c>
      <c r="L13" s="84">
        <f>155+9</f>
        <v>164</v>
      </c>
      <c r="M13" s="84">
        <v>3822</v>
      </c>
      <c r="N13" s="84">
        <v>1158</v>
      </c>
      <c r="O13" s="84">
        <v>128</v>
      </c>
      <c r="P13" s="84">
        <v>52</v>
      </c>
      <c r="Q13" s="84">
        <v>166</v>
      </c>
      <c r="R13" s="84">
        <v>4</v>
      </c>
      <c r="S13" s="84">
        <v>576</v>
      </c>
      <c r="T13" s="84">
        <f t="shared" si="7"/>
        <v>6592</v>
      </c>
      <c r="U13" s="84">
        <v>0</v>
      </c>
      <c r="V13" s="84">
        <v>0</v>
      </c>
      <c r="W13" s="84">
        <v>0</v>
      </c>
      <c r="X13" s="84">
        <v>0</v>
      </c>
      <c r="Y13" s="84">
        <v>0</v>
      </c>
      <c r="Z13" s="84">
        <v>0</v>
      </c>
      <c r="AA13" s="86">
        <f t="shared" si="8"/>
        <v>7212</v>
      </c>
      <c r="AB13" s="57"/>
      <c r="AC13" s="69"/>
      <c r="AD13" s="69"/>
    </row>
    <row r="14" spans="1:31" ht="18.75" customHeight="1" x14ac:dyDescent="0.25">
      <c r="A14" s="42" t="s">
        <v>23</v>
      </c>
      <c r="B14" s="84">
        <f>45+12</f>
        <v>57</v>
      </c>
      <c r="C14" s="84">
        <f>31+4</f>
        <v>35</v>
      </c>
      <c r="D14" s="84">
        <v>211</v>
      </c>
      <c r="E14" s="84">
        <v>229</v>
      </c>
      <c r="F14" s="84">
        <v>64</v>
      </c>
      <c r="G14" s="84">
        <v>32</v>
      </c>
      <c r="H14" s="84">
        <v>34</v>
      </c>
      <c r="I14" s="84">
        <v>0</v>
      </c>
      <c r="J14" s="84">
        <f t="shared" si="9"/>
        <v>662</v>
      </c>
      <c r="K14" s="84">
        <f>460+10</f>
        <v>470</v>
      </c>
      <c r="L14" s="84">
        <f>48+0</f>
        <v>48</v>
      </c>
      <c r="M14" s="84">
        <v>2479</v>
      </c>
      <c r="N14" s="84">
        <v>1214</v>
      </c>
      <c r="O14" s="84">
        <v>243</v>
      </c>
      <c r="P14" s="84">
        <v>28</v>
      </c>
      <c r="Q14" s="84">
        <v>182</v>
      </c>
      <c r="R14" s="84">
        <v>0</v>
      </c>
      <c r="S14" s="84">
        <v>102</v>
      </c>
      <c r="T14" s="84">
        <f t="shared" si="7"/>
        <v>4766</v>
      </c>
      <c r="U14" s="84">
        <v>0</v>
      </c>
      <c r="V14" s="84">
        <v>0</v>
      </c>
      <c r="W14" s="84">
        <v>0</v>
      </c>
      <c r="X14" s="84">
        <v>0</v>
      </c>
      <c r="Y14" s="84">
        <v>0</v>
      </c>
      <c r="Z14" s="84">
        <v>0</v>
      </c>
      <c r="AA14" s="86">
        <f t="shared" si="8"/>
        <v>5428</v>
      </c>
      <c r="AB14" s="57"/>
      <c r="AC14" s="69"/>
      <c r="AD14" s="69"/>
    </row>
    <row r="15" spans="1:31" x14ac:dyDescent="0.25">
      <c r="A15" s="81" t="s">
        <v>19</v>
      </c>
      <c r="B15" s="84">
        <v>13</v>
      </c>
      <c r="C15" s="84">
        <v>13</v>
      </c>
      <c r="D15" s="84">
        <v>86</v>
      </c>
      <c r="E15" s="84">
        <v>6</v>
      </c>
      <c r="F15" s="84">
        <v>50</v>
      </c>
      <c r="G15" s="84">
        <v>2</v>
      </c>
      <c r="H15" s="84">
        <v>1</v>
      </c>
      <c r="I15" s="84">
        <v>0</v>
      </c>
      <c r="J15" s="84">
        <f t="shared" si="9"/>
        <v>171</v>
      </c>
      <c r="K15" s="84">
        <f>79+4</f>
        <v>83</v>
      </c>
      <c r="L15" s="84">
        <f>32+3</f>
        <v>35</v>
      </c>
      <c r="M15" s="84">
        <v>1411</v>
      </c>
      <c r="N15" s="84">
        <v>305</v>
      </c>
      <c r="O15" s="84">
        <v>15</v>
      </c>
      <c r="P15" s="84">
        <v>9</v>
      </c>
      <c r="Q15" s="84">
        <v>63</v>
      </c>
      <c r="R15" s="84">
        <v>1</v>
      </c>
      <c r="S15" s="84">
        <v>180</v>
      </c>
      <c r="T15" s="84">
        <f t="shared" si="7"/>
        <v>2102</v>
      </c>
      <c r="U15" s="84">
        <v>0</v>
      </c>
      <c r="V15" s="84">
        <v>0</v>
      </c>
      <c r="W15" s="84">
        <v>0</v>
      </c>
      <c r="X15" s="84">
        <v>0</v>
      </c>
      <c r="Y15" s="84">
        <v>0</v>
      </c>
      <c r="Z15" s="84">
        <v>0</v>
      </c>
      <c r="AA15" s="86">
        <f t="shared" si="8"/>
        <v>2273</v>
      </c>
      <c r="AB15" s="57"/>
      <c r="AC15" s="69"/>
      <c r="AD15" s="69"/>
    </row>
    <row r="16" spans="1:31" x14ac:dyDescent="0.25">
      <c r="A16" s="82" t="s">
        <v>26</v>
      </c>
      <c r="B16" s="83">
        <v>1293</v>
      </c>
      <c r="C16" s="83">
        <v>279</v>
      </c>
      <c r="D16" s="83">
        <v>2895</v>
      </c>
      <c r="E16" s="83">
        <v>1431</v>
      </c>
      <c r="F16" s="83">
        <v>702</v>
      </c>
      <c r="G16" s="83">
        <v>132</v>
      </c>
      <c r="H16" s="83">
        <v>360</v>
      </c>
      <c r="I16" s="83">
        <v>26</v>
      </c>
      <c r="J16" s="87">
        <f>SUM(B16:I16)</f>
        <v>7118</v>
      </c>
      <c r="K16" s="83">
        <v>10802</v>
      </c>
      <c r="L16" s="83">
        <v>1609</v>
      </c>
      <c r="M16" s="83">
        <v>63974</v>
      </c>
      <c r="N16" s="83">
        <v>9798</v>
      </c>
      <c r="O16" s="83">
        <v>4851</v>
      </c>
      <c r="P16" s="83">
        <v>2162</v>
      </c>
      <c r="Q16" s="83">
        <v>362</v>
      </c>
      <c r="R16" s="83">
        <v>75</v>
      </c>
      <c r="S16" s="83">
        <v>3000</v>
      </c>
      <c r="T16" s="83">
        <f t="shared" ref="T16:T21" si="10">SUM(K16:R16)</f>
        <v>93633</v>
      </c>
      <c r="U16" s="83">
        <v>37</v>
      </c>
      <c r="V16" s="83">
        <v>37</v>
      </c>
      <c r="W16" s="83">
        <v>25</v>
      </c>
      <c r="X16" s="83">
        <v>0</v>
      </c>
      <c r="Y16" s="83">
        <v>1</v>
      </c>
      <c r="Z16" s="83">
        <f>SUM(W16:Y16)</f>
        <v>26</v>
      </c>
      <c r="AA16" s="83">
        <f>J16+T16+Z16+V16</f>
        <v>100814</v>
      </c>
      <c r="AB16" s="56"/>
      <c r="AD16" s="69"/>
    </row>
    <row r="17" spans="1:30" x14ac:dyDescent="0.25">
      <c r="A17" s="79" t="s">
        <v>20</v>
      </c>
      <c r="B17" s="88">
        <v>573</v>
      </c>
      <c r="C17" s="88">
        <v>47</v>
      </c>
      <c r="D17" s="88">
        <v>1603</v>
      </c>
      <c r="E17" s="88">
        <v>451</v>
      </c>
      <c r="F17" s="88">
        <v>506</v>
      </c>
      <c r="G17" s="88">
        <v>66</v>
      </c>
      <c r="H17" s="88">
        <v>151</v>
      </c>
      <c r="I17" s="88">
        <v>20</v>
      </c>
      <c r="J17" s="89">
        <f>SUM(B17:I17)</f>
        <v>3417</v>
      </c>
      <c r="K17" s="88">
        <v>2761</v>
      </c>
      <c r="L17" s="88">
        <v>447</v>
      </c>
      <c r="M17" s="88">
        <v>37755</v>
      </c>
      <c r="N17" s="88">
        <v>3505</v>
      </c>
      <c r="O17" s="88">
        <v>3121</v>
      </c>
      <c r="P17" s="88">
        <v>1705</v>
      </c>
      <c r="Q17" s="88">
        <v>112</v>
      </c>
      <c r="R17" s="88">
        <v>62</v>
      </c>
      <c r="S17" s="88">
        <v>1051</v>
      </c>
      <c r="T17" s="88">
        <f t="shared" si="10"/>
        <v>49468</v>
      </c>
      <c r="U17" s="88">
        <v>37</v>
      </c>
      <c r="V17" s="88">
        <v>37</v>
      </c>
      <c r="W17" s="88">
        <v>25</v>
      </c>
      <c r="X17" s="88">
        <v>0</v>
      </c>
      <c r="Y17" s="90">
        <v>1</v>
      </c>
      <c r="Z17" s="88">
        <f t="shared" ref="Z17:Z21" si="11">SUM(W17:Y17)</f>
        <v>26</v>
      </c>
      <c r="AA17" s="83">
        <f>J17+T17+V17+Z17</f>
        <v>52948</v>
      </c>
      <c r="AB17" s="56"/>
      <c r="AD17" s="69"/>
    </row>
    <row r="18" spans="1:30" x14ac:dyDescent="0.25">
      <c r="A18" s="80" t="s">
        <v>21</v>
      </c>
      <c r="B18" s="88">
        <v>583</v>
      </c>
      <c r="C18" s="88">
        <v>160</v>
      </c>
      <c r="D18" s="88">
        <v>795</v>
      </c>
      <c r="E18" s="88">
        <v>636</v>
      </c>
      <c r="F18" s="88">
        <v>15</v>
      </c>
      <c r="G18" s="88">
        <v>23</v>
      </c>
      <c r="H18" s="88">
        <v>79</v>
      </c>
      <c r="I18" s="88">
        <v>6</v>
      </c>
      <c r="J18" s="89">
        <f>SUM(B18:I18)</f>
        <v>2297</v>
      </c>
      <c r="K18" s="89">
        <v>7002</v>
      </c>
      <c r="L18" s="88">
        <v>928</v>
      </c>
      <c r="M18" s="88">
        <v>19142</v>
      </c>
      <c r="N18" s="88">
        <v>3620</v>
      </c>
      <c r="O18" s="89">
        <v>973</v>
      </c>
      <c r="P18" s="89">
        <v>70</v>
      </c>
      <c r="Q18" s="89">
        <v>167</v>
      </c>
      <c r="R18" s="88">
        <v>8</v>
      </c>
      <c r="S18" s="88">
        <v>1553</v>
      </c>
      <c r="T18" s="88">
        <f t="shared" si="10"/>
        <v>31910</v>
      </c>
      <c r="U18" s="91">
        <v>0</v>
      </c>
      <c r="V18" s="91">
        <v>0</v>
      </c>
      <c r="W18" s="92">
        <v>0</v>
      </c>
      <c r="X18" s="88">
        <v>0</v>
      </c>
      <c r="Y18" s="93">
        <v>0</v>
      </c>
      <c r="Z18" s="88">
        <f t="shared" si="11"/>
        <v>0</v>
      </c>
      <c r="AA18" s="83">
        <f>J18+T18+Z18+V18</f>
        <v>34207</v>
      </c>
      <c r="AB18" s="57"/>
      <c r="AD18" s="69"/>
    </row>
    <row r="19" spans="1:30" x14ac:dyDescent="0.25">
      <c r="A19" s="42" t="s">
        <v>22</v>
      </c>
      <c r="B19" s="94">
        <v>73</v>
      </c>
      <c r="C19" s="94">
        <v>23</v>
      </c>
      <c r="D19" s="94">
        <v>207</v>
      </c>
      <c r="E19" s="94">
        <v>113</v>
      </c>
      <c r="F19" s="94">
        <v>68</v>
      </c>
      <c r="G19" s="94">
        <v>8</v>
      </c>
      <c r="H19" s="94">
        <v>94</v>
      </c>
      <c r="I19" s="91">
        <v>0</v>
      </c>
      <c r="J19" s="95">
        <f t="shared" ref="J19:J21" si="12">SUM(B19:I19)</f>
        <v>586</v>
      </c>
      <c r="K19" s="94">
        <v>511</v>
      </c>
      <c r="L19" s="94">
        <v>151</v>
      </c>
      <c r="M19" s="94">
        <v>3517</v>
      </c>
      <c r="N19" s="94">
        <v>1158</v>
      </c>
      <c r="O19" s="94">
        <v>504</v>
      </c>
      <c r="P19" s="94">
        <v>128</v>
      </c>
      <c r="Q19" s="94">
        <v>45</v>
      </c>
      <c r="R19" s="94">
        <v>4</v>
      </c>
      <c r="S19" s="94">
        <v>161</v>
      </c>
      <c r="T19" s="94">
        <f t="shared" si="10"/>
        <v>6018</v>
      </c>
      <c r="U19" s="91">
        <v>0</v>
      </c>
      <c r="V19" s="91">
        <v>0</v>
      </c>
      <c r="W19" s="91">
        <v>0</v>
      </c>
      <c r="X19" s="94">
        <v>0</v>
      </c>
      <c r="Y19" s="93">
        <v>0</v>
      </c>
      <c r="Z19" s="94">
        <f t="shared" si="11"/>
        <v>0</v>
      </c>
      <c r="AA19" s="96">
        <f>J19+T19+Z19+V19</f>
        <v>6604</v>
      </c>
      <c r="AB19" s="20"/>
    </row>
    <row r="20" spans="1:30" ht="18" customHeight="1" x14ac:dyDescent="0.25">
      <c r="A20" s="42" t="s">
        <v>23</v>
      </c>
      <c r="B20" s="94">
        <v>58</v>
      </c>
      <c r="C20" s="94">
        <v>37</v>
      </c>
      <c r="D20" s="94">
        <v>211</v>
      </c>
      <c r="E20" s="94">
        <v>228</v>
      </c>
      <c r="F20" s="94">
        <v>64</v>
      </c>
      <c r="G20" s="94">
        <v>33</v>
      </c>
      <c r="H20" s="94">
        <v>36</v>
      </c>
      <c r="I20" s="91">
        <v>0</v>
      </c>
      <c r="J20" s="95">
        <f t="shared" si="12"/>
        <v>667</v>
      </c>
      <c r="K20" s="94">
        <v>451</v>
      </c>
      <c r="L20" s="94">
        <v>50</v>
      </c>
      <c r="M20" s="94">
        <v>2358</v>
      </c>
      <c r="N20" s="94">
        <v>1236</v>
      </c>
      <c r="O20" s="94">
        <v>95</v>
      </c>
      <c r="P20" s="94">
        <v>245</v>
      </c>
      <c r="Q20" s="94">
        <v>29</v>
      </c>
      <c r="R20" s="91">
        <v>0</v>
      </c>
      <c r="S20" s="94">
        <v>174</v>
      </c>
      <c r="T20" s="94">
        <f t="shared" si="10"/>
        <v>4464</v>
      </c>
      <c r="U20" s="91">
        <v>0</v>
      </c>
      <c r="V20" s="91">
        <v>0</v>
      </c>
      <c r="W20" s="91">
        <v>0</v>
      </c>
      <c r="X20" s="94">
        <v>0</v>
      </c>
      <c r="Y20" s="93">
        <v>0</v>
      </c>
      <c r="Z20" s="94">
        <f t="shared" si="11"/>
        <v>0</v>
      </c>
      <c r="AA20" s="96">
        <f>J20+T20+Z20+V20</f>
        <v>5131</v>
      </c>
      <c r="AB20" s="20"/>
    </row>
    <row r="21" spans="1:30" x14ac:dyDescent="0.25">
      <c r="A21" s="81" t="s">
        <v>19</v>
      </c>
      <c r="B21" s="94">
        <v>6</v>
      </c>
      <c r="C21" s="94">
        <v>12</v>
      </c>
      <c r="D21" s="94">
        <v>79</v>
      </c>
      <c r="E21" s="94">
        <v>3</v>
      </c>
      <c r="F21" s="94">
        <v>49</v>
      </c>
      <c r="G21" s="94">
        <v>2</v>
      </c>
      <c r="H21" s="97">
        <v>0</v>
      </c>
      <c r="I21" s="91">
        <v>0</v>
      </c>
      <c r="J21" s="95">
        <f t="shared" si="12"/>
        <v>151</v>
      </c>
      <c r="K21" s="94">
        <v>77</v>
      </c>
      <c r="L21" s="94">
        <v>33</v>
      </c>
      <c r="M21" s="94">
        <v>1202</v>
      </c>
      <c r="N21" s="94">
        <v>279</v>
      </c>
      <c r="O21" s="94">
        <v>158</v>
      </c>
      <c r="P21" s="94">
        <v>14</v>
      </c>
      <c r="Q21" s="94">
        <v>9</v>
      </c>
      <c r="R21" s="91">
        <v>1</v>
      </c>
      <c r="S21" s="94">
        <v>61</v>
      </c>
      <c r="T21" s="94">
        <f t="shared" si="10"/>
        <v>1773</v>
      </c>
      <c r="U21" s="91">
        <v>0</v>
      </c>
      <c r="V21" s="91">
        <v>0</v>
      </c>
      <c r="W21" s="91">
        <v>0</v>
      </c>
      <c r="X21" s="94">
        <v>0</v>
      </c>
      <c r="Y21" s="93">
        <v>0</v>
      </c>
      <c r="Z21" s="94">
        <f t="shared" si="11"/>
        <v>0</v>
      </c>
      <c r="AA21" s="96">
        <f>J21+T21+Z21+V21</f>
        <v>1924</v>
      </c>
      <c r="AB21" s="20"/>
    </row>
    <row r="22" spans="1:30" x14ac:dyDescent="0.25">
      <c r="A22" s="82" t="s">
        <v>27</v>
      </c>
      <c r="B22" s="96">
        <f t="shared" ref="B22:AA22" si="13">B23+B24+B25+B26+B27</f>
        <v>1264</v>
      </c>
      <c r="C22" s="96">
        <f t="shared" si="13"/>
        <v>280</v>
      </c>
      <c r="D22" s="96">
        <f t="shared" si="13"/>
        <v>2872</v>
      </c>
      <c r="E22" s="96">
        <f t="shared" si="13"/>
        <v>1432</v>
      </c>
      <c r="F22" s="96">
        <f t="shared" si="13"/>
        <v>692</v>
      </c>
      <c r="G22" s="96">
        <f t="shared" si="13"/>
        <v>127</v>
      </c>
      <c r="H22" s="96">
        <f t="shared" si="13"/>
        <v>346</v>
      </c>
      <c r="I22" s="96">
        <f t="shared" si="13"/>
        <v>26</v>
      </c>
      <c r="J22" s="96">
        <f t="shared" si="13"/>
        <v>7039</v>
      </c>
      <c r="K22" s="96">
        <f t="shared" si="13"/>
        <v>9708</v>
      </c>
      <c r="L22" s="96">
        <f t="shared" si="13"/>
        <v>1504</v>
      </c>
      <c r="M22" s="96">
        <f t="shared" si="13"/>
        <v>59225</v>
      </c>
      <c r="N22" s="96">
        <f t="shared" si="13"/>
        <v>9047</v>
      </c>
      <c r="O22" s="96">
        <f t="shared" si="13"/>
        <v>4518</v>
      </c>
      <c r="P22" s="96">
        <f t="shared" si="13"/>
        <v>1933</v>
      </c>
      <c r="Q22" s="96">
        <f t="shared" si="13"/>
        <v>351</v>
      </c>
      <c r="R22" s="96">
        <f>R23+R24+R25+R26+R27</f>
        <v>67</v>
      </c>
      <c r="S22" s="96">
        <f>S23+S24+S25+S26+S27</f>
        <v>2853</v>
      </c>
      <c r="T22" s="96">
        <f t="shared" si="13"/>
        <v>86353</v>
      </c>
      <c r="U22" s="96">
        <f t="shared" si="13"/>
        <v>37</v>
      </c>
      <c r="V22" s="96">
        <f t="shared" si="13"/>
        <v>37</v>
      </c>
      <c r="W22" s="96">
        <f t="shared" si="13"/>
        <v>24</v>
      </c>
      <c r="X22" s="98" t="s">
        <v>15</v>
      </c>
      <c r="Y22" s="96">
        <f t="shared" si="13"/>
        <v>1</v>
      </c>
      <c r="Z22" s="96">
        <f t="shared" si="13"/>
        <v>25</v>
      </c>
      <c r="AA22" s="96">
        <f t="shared" si="13"/>
        <v>96307</v>
      </c>
      <c r="AB22" s="19"/>
    </row>
    <row r="23" spans="1:30" x14ac:dyDescent="0.25">
      <c r="A23" s="79" t="s">
        <v>20</v>
      </c>
      <c r="B23" s="94">
        <v>570</v>
      </c>
      <c r="C23" s="94">
        <v>51</v>
      </c>
      <c r="D23" s="94">
        <v>1585</v>
      </c>
      <c r="E23" s="94">
        <v>461</v>
      </c>
      <c r="F23" s="94">
        <v>505</v>
      </c>
      <c r="G23" s="94">
        <v>65</v>
      </c>
      <c r="H23" s="94">
        <v>149</v>
      </c>
      <c r="I23" s="94">
        <v>19</v>
      </c>
      <c r="J23" s="94">
        <f t="shared" ref="J23:J27" si="14">SUM(B23:I23)</f>
        <v>3405</v>
      </c>
      <c r="K23" s="94">
        <v>2601</v>
      </c>
      <c r="L23" s="94">
        <v>409</v>
      </c>
      <c r="M23" s="94">
        <v>34840</v>
      </c>
      <c r="N23" s="94">
        <v>3076</v>
      </c>
      <c r="O23" s="94">
        <v>2940</v>
      </c>
      <c r="P23" s="94">
        <v>1483</v>
      </c>
      <c r="Q23" s="94">
        <v>109</v>
      </c>
      <c r="R23" s="94">
        <v>56</v>
      </c>
      <c r="S23" s="94">
        <v>991</v>
      </c>
      <c r="T23" s="94">
        <f>SUM(K23:R23)</f>
        <v>45514</v>
      </c>
      <c r="U23" s="94">
        <v>37</v>
      </c>
      <c r="V23" s="94">
        <v>37</v>
      </c>
      <c r="W23" s="88">
        <v>24</v>
      </c>
      <c r="X23" s="93" t="s">
        <v>15</v>
      </c>
      <c r="Y23" s="99">
        <v>1</v>
      </c>
      <c r="Z23" s="88">
        <v>25</v>
      </c>
      <c r="AA23" s="100">
        <v>49972</v>
      </c>
      <c r="AB23" s="19"/>
    </row>
    <row r="24" spans="1:30" x14ac:dyDescent="0.25">
      <c r="A24" s="80" t="s">
        <v>21</v>
      </c>
      <c r="B24" s="94">
        <v>564</v>
      </c>
      <c r="C24" s="94">
        <v>159</v>
      </c>
      <c r="D24" s="94">
        <v>790</v>
      </c>
      <c r="E24" s="94">
        <v>626</v>
      </c>
      <c r="F24" s="94">
        <v>15</v>
      </c>
      <c r="G24" s="94">
        <v>21</v>
      </c>
      <c r="H24" s="94">
        <v>65</v>
      </c>
      <c r="I24" s="94">
        <v>7</v>
      </c>
      <c r="J24" s="94">
        <f t="shared" si="14"/>
        <v>2247</v>
      </c>
      <c r="K24" s="95">
        <v>6179</v>
      </c>
      <c r="L24" s="94">
        <v>886</v>
      </c>
      <c r="M24" s="94">
        <v>18041</v>
      </c>
      <c r="N24" s="94">
        <v>3400</v>
      </c>
      <c r="O24" s="95">
        <v>947</v>
      </c>
      <c r="P24" s="95">
        <v>70</v>
      </c>
      <c r="Q24" s="95">
        <v>165</v>
      </c>
      <c r="R24" s="94">
        <v>7</v>
      </c>
      <c r="S24" s="94">
        <v>1499</v>
      </c>
      <c r="T24" s="94">
        <f>SUM(K24:R24)</f>
        <v>29695</v>
      </c>
      <c r="U24" s="91" t="s">
        <v>15</v>
      </c>
      <c r="V24" s="91" t="s">
        <v>15</v>
      </c>
      <c r="W24" s="92" t="s">
        <v>15</v>
      </c>
      <c r="X24" s="93" t="s">
        <v>15</v>
      </c>
      <c r="Y24" s="93" t="s">
        <v>15</v>
      </c>
      <c r="Z24" s="92" t="s">
        <v>15</v>
      </c>
      <c r="AA24" s="100">
        <v>33441</v>
      </c>
      <c r="AB24" s="20"/>
    </row>
    <row r="25" spans="1:30" x14ac:dyDescent="0.25">
      <c r="A25" s="42" t="s">
        <v>22</v>
      </c>
      <c r="B25" s="94">
        <v>72</v>
      </c>
      <c r="C25" s="94">
        <v>20</v>
      </c>
      <c r="D25" s="94">
        <v>208</v>
      </c>
      <c r="E25" s="94">
        <v>112</v>
      </c>
      <c r="F25" s="94">
        <v>66</v>
      </c>
      <c r="G25" s="94">
        <v>7</v>
      </c>
      <c r="H25" s="94">
        <v>93</v>
      </c>
      <c r="I25" s="91" t="s">
        <v>15</v>
      </c>
      <c r="J25" s="94">
        <f t="shared" si="14"/>
        <v>578</v>
      </c>
      <c r="K25" s="94">
        <v>431</v>
      </c>
      <c r="L25" s="94">
        <v>135</v>
      </c>
      <c r="M25" s="94">
        <v>3132</v>
      </c>
      <c r="N25" s="94">
        <v>1112</v>
      </c>
      <c r="O25" s="94">
        <v>425</v>
      </c>
      <c r="P25" s="94">
        <v>124</v>
      </c>
      <c r="Q25" s="94">
        <v>40</v>
      </c>
      <c r="R25" s="94">
        <v>4</v>
      </c>
      <c r="S25" s="94">
        <v>150</v>
      </c>
      <c r="T25" s="94">
        <f>SUM(K25:R25)</f>
        <v>5403</v>
      </c>
      <c r="U25" s="91" t="s">
        <v>15</v>
      </c>
      <c r="V25" s="91" t="s">
        <v>15</v>
      </c>
      <c r="W25" s="91" t="s">
        <v>15</v>
      </c>
      <c r="X25" s="93" t="s">
        <v>15</v>
      </c>
      <c r="Y25" s="93" t="s">
        <v>15</v>
      </c>
      <c r="Z25" s="91" t="s">
        <v>15</v>
      </c>
      <c r="AA25" s="100">
        <v>6131</v>
      </c>
      <c r="AB25" s="20"/>
    </row>
    <row r="26" spans="1:30" x14ac:dyDescent="0.25">
      <c r="A26" s="42" t="s">
        <v>23</v>
      </c>
      <c r="B26" s="94">
        <v>52</v>
      </c>
      <c r="C26" s="94">
        <v>38</v>
      </c>
      <c r="D26" s="94">
        <v>212</v>
      </c>
      <c r="E26" s="94">
        <v>230</v>
      </c>
      <c r="F26" s="94">
        <v>61</v>
      </c>
      <c r="G26" s="94">
        <v>32</v>
      </c>
      <c r="H26" s="94">
        <v>39</v>
      </c>
      <c r="I26" s="91" t="s">
        <v>15</v>
      </c>
      <c r="J26" s="94">
        <f t="shared" si="14"/>
        <v>664</v>
      </c>
      <c r="K26" s="94">
        <v>427</v>
      </c>
      <c r="L26" s="94">
        <v>49</v>
      </c>
      <c r="M26" s="94">
        <v>2229</v>
      </c>
      <c r="N26" s="94">
        <v>1218</v>
      </c>
      <c r="O26" s="94">
        <v>77</v>
      </c>
      <c r="P26" s="94">
        <v>245</v>
      </c>
      <c r="Q26" s="94">
        <v>29</v>
      </c>
      <c r="R26" s="91" t="s">
        <v>15</v>
      </c>
      <c r="S26" s="94">
        <v>155</v>
      </c>
      <c r="T26" s="94">
        <f>SUM(K26:R26)</f>
        <v>4274</v>
      </c>
      <c r="U26" s="91" t="s">
        <v>15</v>
      </c>
      <c r="V26" s="91" t="s">
        <v>15</v>
      </c>
      <c r="W26" s="91" t="s">
        <v>15</v>
      </c>
      <c r="X26" s="93" t="s">
        <v>15</v>
      </c>
      <c r="Y26" s="93" t="s">
        <v>15</v>
      </c>
      <c r="Z26" s="91" t="s">
        <v>15</v>
      </c>
      <c r="AA26" s="100">
        <v>5093</v>
      </c>
      <c r="AB26" s="20"/>
    </row>
    <row r="27" spans="1:30" x14ac:dyDescent="0.25">
      <c r="A27" s="81" t="s">
        <v>19</v>
      </c>
      <c r="B27" s="94">
        <v>6</v>
      </c>
      <c r="C27" s="94">
        <v>12</v>
      </c>
      <c r="D27" s="94">
        <v>77</v>
      </c>
      <c r="E27" s="94">
        <v>3</v>
      </c>
      <c r="F27" s="94">
        <v>45</v>
      </c>
      <c r="G27" s="94">
        <v>2</v>
      </c>
      <c r="H27" s="97" t="s">
        <v>15</v>
      </c>
      <c r="I27" s="91" t="s">
        <v>15</v>
      </c>
      <c r="J27" s="94">
        <f t="shared" si="14"/>
        <v>145</v>
      </c>
      <c r="K27" s="94">
        <v>70</v>
      </c>
      <c r="L27" s="94">
        <v>25</v>
      </c>
      <c r="M27" s="94">
        <v>983</v>
      </c>
      <c r="N27" s="94">
        <v>241</v>
      </c>
      <c r="O27" s="94">
        <v>129</v>
      </c>
      <c r="P27" s="94">
        <v>11</v>
      </c>
      <c r="Q27" s="94">
        <v>8</v>
      </c>
      <c r="R27" s="91" t="s">
        <v>15</v>
      </c>
      <c r="S27" s="94">
        <v>58</v>
      </c>
      <c r="T27" s="94">
        <f>SUM(K27:R27)</f>
        <v>1467</v>
      </c>
      <c r="U27" s="91" t="s">
        <v>15</v>
      </c>
      <c r="V27" s="91" t="s">
        <v>15</v>
      </c>
      <c r="W27" s="91" t="s">
        <v>15</v>
      </c>
      <c r="X27" s="93" t="s">
        <v>15</v>
      </c>
      <c r="Y27" s="93" t="s">
        <v>15</v>
      </c>
      <c r="Z27" s="91" t="s">
        <v>15</v>
      </c>
      <c r="AA27" s="100">
        <v>1670</v>
      </c>
      <c r="AB27" s="20"/>
    </row>
    <row r="28" spans="1:30" x14ac:dyDescent="0.25">
      <c r="A28" s="82" t="s">
        <v>33</v>
      </c>
      <c r="B28" s="96">
        <f>B29+B30+B31+B32+B33</f>
        <v>1250</v>
      </c>
      <c r="C28" s="96">
        <f>C29+C30+C31+C32+C33</f>
        <v>266</v>
      </c>
      <c r="D28" s="96">
        <f t="shared" ref="D28:Q28" si="15">D29+D30+D31+D32+D33</f>
        <v>2795</v>
      </c>
      <c r="E28" s="96">
        <f t="shared" si="15"/>
        <v>1415</v>
      </c>
      <c r="F28" s="96">
        <f t="shared" si="15"/>
        <v>451</v>
      </c>
      <c r="G28" s="96">
        <f t="shared" si="15"/>
        <v>125</v>
      </c>
      <c r="H28" s="96">
        <f t="shared" si="15"/>
        <v>320</v>
      </c>
      <c r="I28" s="96">
        <f t="shared" si="15"/>
        <v>26</v>
      </c>
      <c r="J28" s="96">
        <f t="shared" si="15"/>
        <v>6648</v>
      </c>
      <c r="K28" s="96">
        <f t="shared" si="15"/>
        <v>8582</v>
      </c>
      <c r="L28" s="96">
        <f t="shared" si="15"/>
        <v>1391</v>
      </c>
      <c r="M28" s="96">
        <f t="shared" si="15"/>
        <v>54215</v>
      </c>
      <c r="N28" s="96">
        <f t="shared" si="15"/>
        <v>8451</v>
      </c>
      <c r="O28" s="96">
        <f t="shared" si="15"/>
        <v>4283</v>
      </c>
      <c r="P28" s="96">
        <f t="shared" si="15"/>
        <v>1681</v>
      </c>
      <c r="Q28" s="96">
        <f t="shared" si="15"/>
        <v>321</v>
      </c>
      <c r="R28" s="96">
        <f>R29+R30+R31+R32+R33</f>
        <v>66</v>
      </c>
      <c r="S28" s="96">
        <f>S29+S30+S31+S32+S33</f>
        <v>2514</v>
      </c>
      <c r="T28" s="96">
        <f>T29+T30+T31+T32+T33</f>
        <v>78990</v>
      </c>
      <c r="U28" s="96">
        <f>U29+U30+U31+U32+U33</f>
        <v>46</v>
      </c>
      <c r="V28" s="96">
        <f t="shared" ref="V28:AA28" si="16">V29+V30+V31+V32+V33</f>
        <v>46</v>
      </c>
      <c r="W28" s="96">
        <f t="shared" si="16"/>
        <v>28</v>
      </c>
      <c r="X28" s="98" t="s">
        <v>15</v>
      </c>
      <c r="Y28" s="96">
        <f t="shared" si="16"/>
        <v>1</v>
      </c>
      <c r="Z28" s="96">
        <f t="shared" si="16"/>
        <v>29</v>
      </c>
      <c r="AA28" s="96">
        <f t="shared" si="16"/>
        <v>85713</v>
      </c>
      <c r="AB28" s="19"/>
    </row>
    <row r="29" spans="1:30" x14ac:dyDescent="0.25">
      <c r="A29" s="79" t="s">
        <v>20</v>
      </c>
      <c r="B29" s="94">
        <v>567</v>
      </c>
      <c r="C29" s="94">
        <v>45</v>
      </c>
      <c r="D29" s="94">
        <v>1519</v>
      </c>
      <c r="E29" s="94">
        <v>458</v>
      </c>
      <c r="F29" s="94">
        <v>317</v>
      </c>
      <c r="G29" s="94">
        <v>65</v>
      </c>
      <c r="H29" s="94">
        <v>143</v>
      </c>
      <c r="I29" s="94">
        <v>19</v>
      </c>
      <c r="J29" s="94">
        <f>SUM(B29:I29)</f>
        <v>3133</v>
      </c>
      <c r="K29" s="94">
        <v>2349</v>
      </c>
      <c r="L29" s="94">
        <v>372</v>
      </c>
      <c r="M29" s="94">
        <v>31873</v>
      </c>
      <c r="N29" s="94">
        <v>2765</v>
      </c>
      <c r="O29" s="94">
        <v>2841</v>
      </c>
      <c r="P29" s="94">
        <v>1236</v>
      </c>
      <c r="Q29" s="94">
        <v>93</v>
      </c>
      <c r="R29" s="94">
        <v>56</v>
      </c>
      <c r="S29" s="94">
        <v>829</v>
      </c>
      <c r="T29" s="94">
        <f>SUM(K29:R29)</f>
        <v>41585</v>
      </c>
      <c r="U29" s="94">
        <v>46</v>
      </c>
      <c r="V29" s="94">
        <v>46</v>
      </c>
      <c r="W29" s="88">
        <v>28</v>
      </c>
      <c r="X29" s="93" t="s">
        <v>15</v>
      </c>
      <c r="Y29" s="99">
        <v>1</v>
      </c>
      <c r="Z29" s="88">
        <f>SUM(W29:Y29)</f>
        <v>29</v>
      </c>
      <c r="AA29" s="100">
        <f>Z29+V29+T29+J29</f>
        <v>44793</v>
      </c>
      <c r="AB29" s="19"/>
    </row>
    <row r="30" spans="1:30" x14ac:dyDescent="0.25">
      <c r="A30" s="80" t="s">
        <v>21</v>
      </c>
      <c r="B30" s="94">
        <v>557</v>
      </c>
      <c r="C30" s="94">
        <v>154</v>
      </c>
      <c r="D30" s="94">
        <v>780</v>
      </c>
      <c r="E30" s="94">
        <v>610</v>
      </c>
      <c r="F30" s="94">
        <v>15</v>
      </c>
      <c r="G30" s="94">
        <v>20</v>
      </c>
      <c r="H30" s="94">
        <v>65</v>
      </c>
      <c r="I30" s="94">
        <v>7</v>
      </c>
      <c r="J30" s="94">
        <f>SUM(B30:I30)</f>
        <v>2208</v>
      </c>
      <c r="K30" s="95">
        <v>5426</v>
      </c>
      <c r="L30" s="94">
        <v>838</v>
      </c>
      <c r="M30" s="94">
        <v>16901</v>
      </c>
      <c r="N30" s="94">
        <v>3202</v>
      </c>
      <c r="O30" s="95">
        <v>1002</v>
      </c>
      <c r="P30" s="95">
        <v>69</v>
      </c>
      <c r="Q30" s="95">
        <v>158</v>
      </c>
      <c r="R30" s="94">
        <v>6</v>
      </c>
      <c r="S30" s="94">
        <v>1408</v>
      </c>
      <c r="T30" s="94">
        <f>SUM(K30:R30)</f>
        <v>27602</v>
      </c>
      <c r="U30" s="91" t="s">
        <v>15</v>
      </c>
      <c r="V30" s="91" t="s">
        <v>15</v>
      </c>
      <c r="W30" s="92" t="s">
        <v>15</v>
      </c>
      <c r="X30" s="93" t="s">
        <v>15</v>
      </c>
      <c r="Y30" s="93" t="s">
        <v>15</v>
      </c>
      <c r="Z30" s="92" t="s">
        <v>15</v>
      </c>
      <c r="AA30" s="100">
        <f t="shared" ref="AA30:AA33" si="17">Z30+V30+T30+J30</f>
        <v>29810</v>
      </c>
      <c r="AB30" s="20"/>
    </row>
    <row r="31" spans="1:30" x14ac:dyDescent="0.25">
      <c r="A31" s="42" t="s">
        <v>22</v>
      </c>
      <c r="B31" s="94">
        <v>70</v>
      </c>
      <c r="C31" s="94">
        <v>20</v>
      </c>
      <c r="D31" s="94">
        <v>210</v>
      </c>
      <c r="E31" s="94">
        <v>114</v>
      </c>
      <c r="F31" s="94">
        <v>59</v>
      </c>
      <c r="G31" s="94">
        <v>7</v>
      </c>
      <c r="H31" s="94">
        <v>72</v>
      </c>
      <c r="I31" s="94">
        <v>0</v>
      </c>
      <c r="J31" s="94">
        <f>SUM(B31:I31)</f>
        <v>552</v>
      </c>
      <c r="K31" s="94">
        <v>355</v>
      </c>
      <c r="L31" s="94">
        <v>118</v>
      </c>
      <c r="M31" s="94">
        <v>2657</v>
      </c>
      <c r="N31" s="94">
        <v>1068</v>
      </c>
      <c r="O31" s="94">
        <v>325</v>
      </c>
      <c r="P31" s="94">
        <v>121</v>
      </c>
      <c r="Q31" s="94">
        <v>34</v>
      </c>
      <c r="R31" s="94">
        <v>4</v>
      </c>
      <c r="S31" s="94">
        <v>113</v>
      </c>
      <c r="T31" s="94">
        <f>SUM(K31:R31)</f>
        <v>4682</v>
      </c>
      <c r="U31" s="91" t="s">
        <v>15</v>
      </c>
      <c r="V31" s="91" t="s">
        <v>15</v>
      </c>
      <c r="W31" s="91" t="s">
        <v>15</v>
      </c>
      <c r="X31" s="93" t="s">
        <v>15</v>
      </c>
      <c r="Y31" s="93" t="s">
        <v>15</v>
      </c>
      <c r="Z31" s="91" t="s">
        <v>15</v>
      </c>
      <c r="AA31" s="100">
        <f t="shared" si="17"/>
        <v>5234</v>
      </c>
      <c r="AB31" s="20"/>
    </row>
    <row r="32" spans="1:30" x14ac:dyDescent="0.25">
      <c r="A32" s="42" t="s">
        <v>23</v>
      </c>
      <c r="B32" s="94">
        <v>51</v>
      </c>
      <c r="C32" s="94">
        <v>37</v>
      </c>
      <c r="D32" s="94">
        <v>219</v>
      </c>
      <c r="E32" s="94">
        <v>232</v>
      </c>
      <c r="F32" s="94">
        <v>42</v>
      </c>
      <c r="G32" s="94">
        <v>31</v>
      </c>
      <c r="H32" s="94">
        <v>40</v>
      </c>
      <c r="I32" s="94">
        <v>0</v>
      </c>
      <c r="J32" s="94">
        <f>SUM(B32:I32)</f>
        <v>652</v>
      </c>
      <c r="K32" s="94">
        <v>400</v>
      </c>
      <c r="L32" s="94">
        <v>44</v>
      </c>
      <c r="M32" s="94">
        <v>2059</v>
      </c>
      <c r="N32" s="94">
        <v>1201</v>
      </c>
      <c r="O32" s="94">
        <v>47</v>
      </c>
      <c r="P32" s="94">
        <v>245</v>
      </c>
      <c r="Q32" s="94">
        <v>29</v>
      </c>
      <c r="R32" s="94">
        <v>0</v>
      </c>
      <c r="S32" s="94">
        <v>116</v>
      </c>
      <c r="T32" s="94">
        <f>SUM(K32:R32)</f>
        <v>4025</v>
      </c>
      <c r="U32" s="91" t="s">
        <v>15</v>
      </c>
      <c r="V32" s="91" t="s">
        <v>15</v>
      </c>
      <c r="W32" s="91" t="s">
        <v>15</v>
      </c>
      <c r="X32" s="93" t="s">
        <v>15</v>
      </c>
      <c r="Y32" s="93" t="s">
        <v>15</v>
      </c>
      <c r="Z32" s="91" t="s">
        <v>15</v>
      </c>
      <c r="AA32" s="100">
        <f t="shared" si="17"/>
        <v>4677</v>
      </c>
      <c r="AB32" s="20"/>
    </row>
    <row r="33" spans="1:28" x14ac:dyDescent="0.25">
      <c r="A33" s="81" t="s">
        <v>19</v>
      </c>
      <c r="B33" s="94">
        <v>5</v>
      </c>
      <c r="C33" s="94">
        <v>10</v>
      </c>
      <c r="D33" s="94">
        <v>67</v>
      </c>
      <c r="E33" s="94">
        <v>1</v>
      </c>
      <c r="F33" s="94">
        <v>18</v>
      </c>
      <c r="G33" s="94">
        <v>2</v>
      </c>
      <c r="H33" s="94">
        <v>0</v>
      </c>
      <c r="I33" s="94">
        <v>0</v>
      </c>
      <c r="J33" s="94">
        <f>SUM(B33:I33)</f>
        <v>103</v>
      </c>
      <c r="K33" s="94">
        <v>52</v>
      </c>
      <c r="L33" s="94">
        <v>19</v>
      </c>
      <c r="M33" s="94">
        <v>725</v>
      </c>
      <c r="N33" s="94">
        <v>215</v>
      </c>
      <c r="O33" s="94">
        <v>68</v>
      </c>
      <c r="P33" s="94">
        <v>10</v>
      </c>
      <c r="Q33" s="94">
        <v>7</v>
      </c>
      <c r="R33" s="94">
        <v>0</v>
      </c>
      <c r="S33" s="94">
        <v>48</v>
      </c>
      <c r="T33" s="94">
        <f>SUM(K33:R33)</f>
        <v>1096</v>
      </c>
      <c r="U33" s="91" t="s">
        <v>15</v>
      </c>
      <c r="V33" s="91" t="s">
        <v>15</v>
      </c>
      <c r="W33" s="91" t="s">
        <v>15</v>
      </c>
      <c r="X33" s="93" t="s">
        <v>15</v>
      </c>
      <c r="Y33" s="93" t="s">
        <v>15</v>
      </c>
      <c r="Z33" s="91" t="s">
        <v>15</v>
      </c>
      <c r="AA33" s="100">
        <f t="shared" si="17"/>
        <v>1199</v>
      </c>
      <c r="AB33" s="20"/>
    </row>
    <row r="34" spans="1:28" ht="15.75" hidden="1" x14ac:dyDescent="0.3">
      <c r="A34" s="36">
        <v>2016</v>
      </c>
      <c r="B34" s="44">
        <v>1237</v>
      </c>
      <c r="C34" s="44">
        <v>259</v>
      </c>
      <c r="D34" s="44">
        <v>2654</v>
      </c>
      <c r="E34" s="44">
        <v>1417</v>
      </c>
      <c r="F34" s="44">
        <v>388</v>
      </c>
      <c r="G34" s="44">
        <v>119</v>
      </c>
      <c r="H34" s="44">
        <v>278</v>
      </c>
      <c r="I34" s="45">
        <v>29</v>
      </c>
      <c r="J34" s="45">
        <v>6381</v>
      </c>
      <c r="K34" s="44">
        <v>8243</v>
      </c>
      <c r="L34" s="44">
        <v>1346</v>
      </c>
      <c r="M34" s="44">
        <v>51541</v>
      </c>
      <c r="N34" s="44">
        <v>8223</v>
      </c>
      <c r="O34" s="54">
        <v>4222</v>
      </c>
      <c r="P34" s="44">
        <v>1556</v>
      </c>
      <c r="Q34" s="44">
        <v>302</v>
      </c>
      <c r="R34" s="44">
        <v>2317</v>
      </c>
      <c r="S34" s="45">
        <v>80</v>
      </c>
      <c r="T34" s="45">
        <f t="shared" ref="T34:T39" si="18">SUM(K34:S34)</f>
        <v>77830</v>
      </c>
      <c r="U34" s="53">
        <v>49</v>
      </c>
      <c r="V34" s="53">
        <v>49</v>
      </c>
      <c r="W34" s="53">
        <v>36</v>
      </c>
      <c r="X34" s="53">
        <v>1</v>
      </c>
      <c r="Y34" s="55" t="s">
        <v>18</v>
      </c>
      <c r="Z34" s="53">
        <v>37</v>
      </c>
      <c r="AA34" s="67">
        <f t="shared" ref="AA34:AA39" si="19">J34+T34+V34+Z34</f>
        <v>84297</v>
      </c>
      <c r="AB34" s="19"/>
    </row>
    <row r="35" spans="1:28" ht="15.75" hidden="1" x14ac:dyDescent="0.3">
      <c r="A35" s="40" t="s">
        <v>20</v>
      </c>
      <c r="B35" s="46">
        <v>567</v>
      </c>
      <c r="C35" s="46">
        <v>43</v>
      </c>
      <c r="D35" s="46">
        <v>1418</v>
      </c>
      <c r="E35" s="46">
        <v>460</v>
      </c>
      <c r="F35" s="46">
        <v>302</v>
      </c>
      <c r="G35" s="46">
        <v>62</v>
      </c>
      <c r="H35" s="46">
        <v>138</v>
      </c>
      <c r="I35" s="46">
        <v>22</v>
      </c>
      <c r="J35" s="46">
        <f>SUM(B35:I35)</f>
        <v>3012</v>
      </c>
      <c r="K35" s="46">
        <v>2271</v>
      </c>
      <c r="L35" s="46">
        <v>357</v>
      </c>
      <c r="M35" s="46">
        <v>30416</v>
      </c>
      <c r="N35" s="46">
        <v>2656</v>
      </c>
      <c r="O35" s="46">
        <v>2826</v>
      </c>
      <c r="P35" s="46">
        <v>1116</v>
      </c>
      <c r="Q35" s="46">
        <v>87</v>
      </c>
      <c r="R35" s="46">
        <v>755</v>
      </c>
      <c r="S35" s="46">
        <v>70</v>
      </c>
      <c r="T35" s="46">
        <f t="shared" si="18"/>
        <v>40554</v>
      </c>
      <c r="U35" s="46">
        <v>49</v>
      </c>
      <c r="V35" s="46">
        <v>49</v>
      </c>
      <c r="W35" s="48">
        <v>36</v>
      </c>
      <c r="X35" s="49">
        <v>1</v>
      </c>
      <c r="Y35" s="48" t="s">
        <v>18</v>
      </c>
      <c r="Z35" s="48">
        <v>37</v>
      </c>
      <c r="AA35" s="67">
        <f t="shared" si="19"/>
        <v>43652</v>
      </c>
      <c r="AB35" s="19"/>
    </row>
    <row r="36" spans="1:28" ht="15.75" hidden="1" x14ac:dyDescent="0.3">
      <c r="A36" s="41" t="s">
        <v>21</v>
      </c>
      <c r="B36" s="46">
        <v>547</v>
      </c>
      <c r="C36" s="46">
        <v>154</v>
      </c>
      <c r="D36" s="46">
        <v>757</v>
      </c>
      <c r="E36" s="46">
        <v>607</v>
      </c>
      <c r="F36" s="50" t="s">
        <v>15</v>
      </c>
      <c r="G36" s="46">
        <v>19</v>
      </c>
      <c r="H36" s="46">
        <v>58</v>
      </c>
      <c r="I36" s="46">
        <v>7</v>
      </c>
      <c r="J36" s="46">
        <f>SUM(B36:I36)</f>
        <v>2149</v>
      </c>
      <c r="K36" s="47">
        <v>5205</v>
      </c>
      <c r="L36" s="46">
        <v>823</v>
      </c>
      <c r="M36" s="46">
        <v>16205</v>
      </c>
      <c r="N36" s="46">
        <v>3115</v>
      </c>
      <c r="O36" s="46">
        <v>1015</v>
      </c>
      <c r="P36" s="47">
        <v>67</v>
      </c>
      <c r="Q36" s="47">
        <v>152</v>
      </c>
      <c r="R36" s="46">
        <v>1345</v>
      </c>
      <c r="S36" s="46">
        <v>6</v>
      </c>
      <c r="T36" s="46">
        <f t="shared" si="18"/>
        <v>27933</v>
      </c>
      <c r="U36" s="50" t="s">
        <v>15</v>
      </c>
      <c r="V36" s="50" t="s">
        <v>15</v>
      </c>
      <c r="W36" s="51" t="s">
        <v>15</v>
      </c>
      <c r="X36" s="52" t="s">
        <v>15</v>
      </c>
      <c r="Y36" s="48" t="s">
        <v>18</v>
      </c>
      <c r="Z36" s="51" t="s">
        <v>15</v>
      </c>
      <c r="AA36" s="67">
        <f t="shared" si="19"/>
        <v>30082</v>
      </c>
      <c r="AB36" s="20"/>
    </row>
    <row r="37" spans="1:28" ht="15.75" hidden="1" x14ac:dyDescent="0.3">
      <c r="A37" s="42" t="s">
        <v>22</v>
      </c>
      <c r="B37" s="46">
        <v>68</v>
      </c>
      <c r="C37" s="46">
        <v>18</v>
      </c>
      <c r="D37" s="46">
        <v>205</v>
      </c>
      <c r="E37" s="46">
        <v>116</v>
      </c>
      <c r="F37" s="46">
        <v>28</v>
      </c>
      <c r="G37" s="46">
        <v>6</v>
      </c>
      <c r="H37" s="46">
        <v>42</v>
      </c>
      <c r="I37" s="50" t="s">
        <v>15</v>
      </c>
      <c r="J37" s="46">
        <f>SUM(B37:I37)</f>
        <v>483</v>
      </c>
      <c r="K37" s="46">
        <v>334</v>
      </c>
      <c r="L37" s="46">
        <v>107</v>
      </c>
      <c r="M37" s="46">
        <v>2381</v>
      </c>
      <c r="N37" s="46">
        <v>1046</v>
      </c>
      <c r="O37" s="46">
        <v>289</v>
      </c>
      <c r="P37" s="46">
        <v>118</v>
      </c>
      <c r="Q37" s="46">
        <v>28</v>
      </c>
      <c r="R37" s="46">
        <v>95</v>
      </c>
      <c r="S37" s="46">
        <v>4</v>
      </c>
      <c r="T37" s="46">
        <f t="shared" si="18"/>
        <v>4402</v>
      </c>
      <c r="U37" s="50" t="s">
        <v>15</v>
      </c>
      <c r="V37" s="50" t="s">
        <v>15</v>
      </c>
      <c r="W37" s="50" t="s">
        <v>15</v>
      </c>
      <c r="X37" s="52" t="s">
        <v>15</v>
      </c>
      <c r="Y37" s="48" t="s">
        <v>18</v>
      </c>
      <c r="Z37" s="50" t="s">
        <v>15</v>
      </c>
      <c r="AA37" s="67">
        <f t="shared" si="19"/>
        <v>4885</v>
      </c>
      <c r="AB37" s="20"/>
    </row>
    <row r="38" spans="1:28" ht="15.75" hidden="1" x14ac:dyDescent="0.3">
      <c r="A38" s="42" t="s">
        <v>23</v>
      </c>
      <c r="B38" s="46">
        <v>50</v>
      </c>
      <c r="C38" s="46">
        <v>37</v>
      </c>
      <c r="D38" s="46">
        <v>227</v>
      </c>
      <c r="E38" s="46">
        <v>233</v>
      </c>
      <c r="F38" s="46">
        <v>40</v>
      </c>
      <c r="G38" s="46">
        <v>30</v>
      </c>
      <c r="H38" s="46">
        <v>40</v>
      </c>
      <c r="I38" s="50" t="s">
        <v>15</v>
      </c>
      <c r="J38" s="46">
        <f>SUM(B38:I38)</f>
        <v>657</v>
      </c>
      <c r="K38" s="46">
        <v>392</v>
      </c>
      <c r="L38" s="46">
        <v>42</v>
      </c>
      <c r="M38" s="46">
        <v>1939</v>
      </c>
      <c r="N38" s="46">
        <v>1195</v>
      </c>
      <c r="O38" s="46">
        <v>43</v>
      </c>
      <c r="P38" s="46">
        <v>245</v>
      </c>
      <c r="Q38" s="46">
        <v>28</v>
      </c>
      <c r="R38" s="46">
        <v>86</v>
      </c>
      <c r="S38" s="50" t="s">
        <v>15</v>
      </c>
      <c r="T38" s="46">
        <f t="shared" si="18"/>
        <v>3970</v>
      </c>
      <c r="U38" s="50" t="s">
        <v>15</v>
      </c>
      <c r="V38" s="50" t="s">
        <v>15</v>
      </c>
      <c r="W38" s="50" t="s">
        <v>15</v>
      </c>
      <c r="X38" s="52" t="s">
        <v>15</v>
      </c>
      <c r="Y38" s="48" t="s">
        <v>18</v>
      </c>
      <c r="Z38" s="50" t="s">
        <v>15</v>
      </c>
      <c r="AA38" s="67">
        <f t="shared" si="19"/>
        <v>4627</v>
      </c>
      <c r="AB38" s="20"/>
    </row>
    <row r="39" spans="1:28" ht="15.75" hidden="1" x14ac:dyDescent="0.3">
      <c r="A39" s="43" t="s">
        <v>19</v>
      </c>
      <c r="B39" s="46">
        <v>5</v>
      </c>
      <c r="C39" s="46">
        <v>7</v>
      </c>
      <c r="D39" s="46">
        <v>47</v>
      </c>
      <c r="E39" s="46">
        <v>1</v>
      </c>
      <c r="F39" s="46">
        <v>18</v>
      </c>
      <c r="G39" s="46">
        <v>2</v>
      </c>
      <c r="H39" s="50" t="s">
        <v>15</v>
      </c>
      <c r="I39" s="50" t="s">
        <v>15</v>
      </c>
      <c r="J39" s="46">
        <f>SUM(B39:I39)</f>
        <v>80</v>
      </c>
      <c r="K39" s="46">
        <v>41</v>
      </c>
      <c r="L39" s="46">
        <v>17</v>
      </c>
      <c r="M39" s="46">
        <v>600</v>
      </c>
      <c r="N39" s="46">
        <v>211</v>
      </c>
      <c r="O39" s="46">
        <v>49</v>
      </c>
      <c r="P39" s="46">
        <v>10</v>
      </c>
      <c r="Q39" s="46">
        <v>7</v>
      </c>
      <c r="R39" s="46">
        <v>36</v>
      </c>
      <c r="S39" s="50" t="s">
        <v>15</v>
      </c>
      <c r="T39" s="46">
        <f t="shared" si="18"/>
        <v>971</v>
      </c>
      <c r="U39" s="50" t="s">
        <v>15</v>
      </c>
      <c r="V39" s="50" t="s">
        <v>15</v>
      </c>
      <c r="W39" s="50" t="s">
        <v>15</v>
      </c>
      <c r="X39" s="52" t="s">
        <v>15</v>
      </c>
      <c r="Y39" s="48" t="s">
        <v>18</v>
      </c>
      <c r="Z39" s="50" t="s">
        <v>15</v>
      </c>
      <c r="AA39" s="67">
        <f t="shared" si="19"/>
        <v>1051</v>
      </c>
      <c r="AB39" s="20"/>
    </row>
    <row r="40" spans="1:28" ht="15.75" hidden="1" x14ac:dyDescent="0.3">
      <c r="A40" s="36">
        <v>2015</v>
      </c>
      <c r="B40" s="37">
        <f>B41+B42+B43+B44+B45</f>
        <v>1185</v>
      </c>
      <c r="C40" s="37">
        <f t="shared" ref="C40:I40" si="20">C41+C42+C43+C44+C45</f>
        <v>238</v>
      </c>
      <c r="D40" s="37">
        <f t="shared" si="20"/>
        <v>2512</v>
      </c>
      <c r="E40" s="37">
        <f t="shared" si="20"/>
        <v>1400</v>
      </c>
      <c r="F40" s="37">
        <f t="shared" si="20"/>
        <v>333</v>
      </c>
      <c r="G40" s="37">
        <f t="shared" si="20"/>
        <v>113</v>
      </c>
      <c r="H40" s="37">
        <f t="shared" si="20"/>
        <v>266</v>
      </c>
      <c r="I40" s="37">
        <f t="shared" si="20"/>
        <v>28</v>
      </c>
      <c r="J40" s="37">
        <f>J41+J42+J43+J44+J45</f>
        <v>6075</v>
      </c>
      <c r="K40" s="37">
        <f>K41+K42+K43+K44+K45</f>
        <v>7381</v>
      </c>
      <c r="L40" s="37">
        <f t="shared" ref="L40:T40" si="21">L41+L42+L43+L44+L45</f>
        <v>1244</v>
      </c>
      <c r="M40" s="37">
        <f t="shared" si="21"/>
        <v>45222</v>
      </c>
      <c r="N40" s="37">
        <f t="shared" si="21"/>
        <v>7578</v>
      </c>
      <c r="O40" s="37">
        <f t="shared" si="21"/>
        <v>3939</v>
      </c>
      <c r="P40" s="37">
        <f t="shared" si="21"/>
        <v>1382</v>
      </c>
      <c r="Q40" s="37">
        <f t="shared" si="21"/>
        <v>271</v>
      </c>
      <c r="R40" s="37">
        <f t="shared" si="21"/>
        <v>1942</v>
      </c>
      <c r="S40" s="37">
        <f t="shared" si="21"/>
        <v>63</v>
      </c>
      <c r="T40" s="37">
        <f t="shared" si="21"/>
        <v>69022</v>
      </c>
      <c r="U40" s="37">
        <v>53</v>
      </c>
      <c r="V40" s="37">
        <v>53</v>
      </c>
      <c r="W40" s="37">
        <v>39</v>
      </c>
      <c r="X40" s="37">
        <v>1</v>
      </c>
      <c r="Y40" s="31" t="s">
        <v>18</v>
      </c>
      <c r="Z40" s="37">
        <v>40</v>
      </c>
      <c r="AA40" s="66">
        <f t="shared" ref="AA40:AA45" si="22">Z40+V40+T40+J40</f>
        <v>75190</v>
      </c>
      <c r="AB40" s="19"/>
    </row>
    <row r="41" spans="1:28" ht="15.75" hidden="1" x14ac:dyDescent="0.3">
      <c r="A41" s="27" t="s">
        <v>13</v>
      </c>
      <c r="B41" s="28">
        <v>532</v>
      </c>
      <c r="C41" s="28">
        <v>36</v>
      </c>
      <c r="D41" s="28">
        <v>1405</v>
      </c>
      <c r="E41" s="28">
        <v>461</v>
      </c>
      <c r="F41" s="38">
        <v>266</v>
      </c>
      <c r="G41" s="28">
        <v>55</v>
      </c>
      <c r="H41" s="28">
        <v>133</v>
      </c>
      <c r="I41" s="28">
        <v>21</v>
      </c>
      <c r="J41" s="28">
        <f>SUM(B41:I41)</f>
        <v>2909</v>
      </c>
      <c r="K41" s="28">
        <v>2055</v>
      </c>
      <c r="L41" s="29">
        <v>316</v>
      </c>
      <c r="M41" s="28">
        <v>26662</v>
      </c>
      <c r="N41" s="29">
        <v>2392</v>
      </c>
      <c r="O41" s="29">
        <v>2652</v>
      </c>
      <c r="P41" s="29">
        <v>948</v>
      </c>
      <c r="Q41" s="29">
        <v>76</v>
      </c>
      <c r="R41" s="29">
        <v>600</v>
      </c>
      <c r="S41" s="29">
        <v>57</v>
      </c>
      <c r="T41" s="29">
        <f>SUM(K41:S41)</f>
        <v>35758</v>
      </c>
      <c r="U41" s="28">
        <v>53</v>
      </c>
      <c r="V41" s="30">
        <v>53</v>
      </c>
      <c r="W41" s="30">
        <v>39</v>
      </c>
      <c r="X41" s="28">
        <v>1</v>
      </c>
      <c r="Y41" s="30" t="s">
        <v>18</v>
      </c>
      <c r="Z41" s="30">
        <v>40</v>
      </c>
      <c r="AA41" s="66">
        <f t="shared" si="22"/>
        <v>38760</v>
      </c>
      <c r="AB41" s="19"/>
    </row>
    <row r="42" spans="1:28" ht="15.75" hidden="1" x14ac:dyDescent="0.3">
      <c r="A42" s="27" t="s">
        <v>14</v>
      </c>
      <c r="B42" s="29">
        <v>542</v>
      </c>
      <c r="C42" s="29">
        <v>146</v>
      </c>
      <c r="D42" s="29">
        <v>707</v>
      </c>
      <c r="E42" s="29">
        <v>587</v>
      </c>
      <c r="F42" s="32" t="s">
        <v>15</v>
      </c>
      <c r="G42" s="29">
        <v>20</v>
      </c>
      <c r="H42" s="29">
        <v>56</v>
      </c>
      <c r="I42" s="29">
        <v>7</v>
      </c>
      <c r="J42" s="29">
        <f>SUM(B42:I42)</f>
        <v>2065</v>
      </c>
      <c r="K42" s="28">
        <v>4680</v>
      </c>
      <c r="L42" s="33">
        <v>786</v>
      </c>
      <c r="M42" s="28">
        <v>14640</v>
      </c>
      <c r="N42" s="33">
        <v>2929</v>
      </c>
      <c r="O42" s="29">
        <v>1030</v>
      </c>
      <c r="P42" s="29">
        <v>67</v>
      </c>
      <c r="Q42" s="29">
        <v>146</v>
      </c>
      <c r="R42" s="33">
        <v>1211</v>
      </c>
      <c r="S42" s="29">
        <v>4</v>
      </c>
      <c r="T42" s="33">
        <f>SUM(K42:S42)</f>
        <v>25493</v>
      </c>
      <c r="U42" s="34" t="s">
        <v>15</v>
      </c>
      <c r="V42" s="35" t="s">
        <v>15</v>
      </c>
      <c r="W42" s="35" t="s">
        <v>15</v>
      </c>
      <c r="X42" s="34" t="s">
        <v>15</v>
      </c>
      <c r="Y42" s="30" t="s">
        <v>18</v>
      </c>
      <c r="Z42" s="35" t="s">
        <v>15</v>
      </c>
      <c r="AA42" s="66">
        <f t="shared" si="22"/>
        <v>27558</v>
      </c>
      <c r="AB42" s="20"/>
    </row>
    <row r="43" spans="1:28" ht="15.75" hidden="1" x14ac:dyDescent="0.3">
      <c r="A43" s="27" t="s">
        <v>16</v>
      </c>
      <c r="B43" s="29">
        <v>65</v>
      </c>
      <c r="C43" s="29">
        <v>19</v>
      </c>
      <c r="D43" s="29">
        <v>169</v>
      </c>
      <c r="E43" s="29">
        <v>120</v>
      </c>
      <c r="F43" s="32">
        <v>27</v>
      </c>
      <c r="G43" s="29">
        <v>6</v>
      </c>
      <c r="H43" s="29">
        <v>37</v>
      </c>
      <c r="I43" s="32" t="s">
        <v>15</v>
      </c>
      <c r="J43" s="29">
        <f>SUM(B43:I43)</f>
        <v>443</v>
      </c>
      <c r="K43" s="28">
        <v>278</v>
      </c>
      <c r="L43" s="28">
        <v>91</v>
      </c>
      <c r="M43" s="28">
        <v>1885</v>
      </c>
      <c r="N43" s="33">
        <v>975</v>
      </c>
      <c r="O43" s="29">
        <v>195</v>
      </c>
      <c r="P43" s="29">
        <v>113</v>
      </c>
      <c r="Q43" s="29">
        <v>22</v>
      </c>
      <c r="R43" s="29">
        <v>60</v>
      </c>
      <c r="S43" s="29">
        <v>2</v>
      </c>
      <c r="T43" s="29">
        <f>SUM(K43:S43)</f>
        <v>3621</v>
      </c>
      <c r="U43" s="34" t="s">
        <v>15</v>
      </c>
      <c r="V43" s="32" t="s">
        <v>15</v>
      </c>
      <c r="W43" s="32" t="s">
        <v>15</v>
      </c>
      <c r="X43" s="34" t="s">
        <v>15</v>
      </c>
      <c r="Y43" s="30" t="s">
        <v>18</v>
      </c>
      <c r="Z43" s="32" t="s">
        <v>15</v>
      </c>
      <c r="AA43" s="66">
        <f t="shared" si="22"/>
        <v>4064</v>
      </c>
      <c r="AB43" s="20"/>
    </row>
    <row r="44" spans="1:28" ht="15.75" hidden="1" x14ac:dyDescent="0.3">
      <c r="A44" s="27" t="s">
        <v>17</v>
      </c>
      <c r="B44" s="29">
        <v>45</v>
      </c>
      <c r="C44" s="29">
        <v>34</v>
      </c>
      <c r="D44" s="29">
        <v>223</v>
      </c>
      <c r="E44" s="29">
        <v>232</v>
      </c>
      <c r="F44" s="29">
        <v>40</v>
      </c>
      <c r="G44" s="29">
        <v>30</v>
      </c>
      <c r="H44" s="39">
        <v>40</v>
      </c>
      <c r="I44" s="32" t="s">
        <v>15</v>
      </c>
      <c r="J44" s="29">
        <f>SUM(B44:I44)</f>
        <v>644</v>
      </c>
      <c r="K44" s="28">
        <v>359</v>
      </c>
      <c r="L44" s="28">
        <v>40</v>
      </c>
      <c r="M44" s="28">
        <v>1733</v>
      </c>
      <c r="N44" s="33">
        <v>1177</v>
      </c>
      <c r="O44" s="29">
        <v>44</v>
      </c>
      <c r="P44" s="29">
        <v>244</v>
      </c>
      <c r="Q44" s="29">
        <v>26</v>
      </c>
      <c r="R44" s="29">
        <v>62</v>
      </c>
      <c r="S44" s="32" t="s">
        <v>15</v>
      </c>
      <c r="T44" s="29">
        <f>SUM(K44:S44)</f>
        <v>3685</v>
      </c>
      <c r="U44" s="34" t="s">
        <v>15</v>
      </c>
      <c r="V44" s="32" t="s">
        <v>15</v>
      </c>
      <c r="W44" s="32" t="s">
        <v>15</v>
      </c>
      <c r="X44" s="34" t="s">
        <v>15</v>
      </c>
      <c r="Y44" s="30" t="s">
        <v>18</v>
      </c>
      <c r="Z44" s="32" t="s">
        <v>15</v>
      </c>
      <c r="AA44" s="66">
        <f t="shared" si="22"/>
        <v>4329</v>
      </c>
      <c r="AB44" s="20"/>
    </row>
    <row r="45" spans="1:28" ht="15.75" hidden="1" x14ac:dyDescent="0.3">
      <c r="A45" s="59" t="s">
        <v>19</v>
      </c>
      <c r="B45" s="60">
        <v>1</v>
      </c>
      <c r="C45" s="60">
        <v>3</v>
      </c>
      <c r="D45" s="61">
        <v>8</v>
      </c>
      <c r="E45" s="60" t="s">
        <v>15</v>
      </c>
      <c r="F45" s="60" t="s">
        <v>15</v>
      </c>
      <c r="G45" s="61">
        <v>2</v>
      </c>
      <c r="H45" s="60" t="s">
        <v>15</v>
      </c>
      <c r="I45" s="60" t="s">
        <v>15</v>
      </c>
      <c r="J45" s="61">
        <f>SUM(B45:I45)</f>
        <v>14</v>
      </c>
      <c r="K45" s="62">
        <v>9</v>
      </c>
      <c r="L45" s="62">
        <v>11</v>
      </c>
      <c r="M45" s="63">
        <v>302</v>
      </c>
      <c r="N45" s="64">
        <v>105</v>
      </c>
      <c r="O45" s="60">
        <v>18</v>
      </c>
      <c r="P45" s="60">
        <v>10</v>
      </c>
      <c r="Q45" s="61">
        <v>1</v>
      </c>
      <c r="R45" s="60">
        <v>9</v>
      </c>
      <c r="S45" s="60" t="s">
        <v>15</v>
      </c>
      <c r="T45" s="61">
        <f>SUM(K45:S45)</f>
        <v>465</v>
      </c>
      <c r="U45" s="62" t="s">
        <v>15</v>
      </c>
      <c r="V45" s="60" t="s">
        <v>15</v>
      </c>
      <c r="W45" s="60" t="s">
        <v>15</v>
      </c>
      <c r="X45" s="62" t="s">
        <v>15</v>
      </c>
      <c r="Y45" s="65" t="s">
        <v>18</v>
      </c>
      <c r="Z45" s="60" t="s">
        <v>15</v>
      </c>
      <c r="AA45" s="68">
        <f t="shared" si="22"/>
        <v>479</v>
      </c>
      <c r="AB45" s="20"/>
    </row>
    <row r="46" spans="1:28" s="58" customFormat="1" x14ac:dyDescent="0.25">
      <c r="A46" s="103" t="s">
        <v>35</v>
      </c>
      <c r="B46" s="103"/>
      <c r="C46" s="103"/>
      <c r="D46" s="103"/>
      <c r="E46" s="103"/>
      <c r="F46" s="103"/>
      <c r="G46" s="103"/>
      <c r="H46" s="103"/>
      <c r="I46" s="103"/>
      <c r="J46" s="103"/>
      <c r="K46" s="23"/>
      <c r="L46" s="24"/>
      <c r="M46" s="23"/>
      <c r="N46" s="24"/>
      <c r="O46" s="23"/>
      <c r="P46" s="23"/>
      <c r="Q46" s="23"/>
      <c r="R46" s="23"/>
      <c r="S46" s="23"/>
      <c r="T46" s="23"/>
      <c r="U46" s="23"/>
      <c r="V46" s="23"/>
      <c r="W46" s="24"/>
      <c r="X46" s="23"/>
      <c r="Y46" s="24"/>
      <c r="Z46" s="24"/>
      <c r="AA46" s="23"/>
      <c r="AB46" s="20"/>
    </row>
    <row r="47" spans="1:28" s="58" customFormat="1" ht="15.75" x14ac:dyDescent="0.3">
      <c r="A47" s="104" t="s">
        <v>32</v>
      </c>
      <c r="B47" s="104"/>
      <c r="C47" s="104"/>
      <c r="D47" s="104"/>
      <c r="E47" s="104"/>
      <c r="F47" s="104"/>
      <c r="G47" s="104"/>
      <c r="H47" s="26"/>
      <c r="I47" s="26"/>
      <c r="J47" s="26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0"/>
    </row>
    <row r="48" spans="1:28" s="58" customFormat="1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</row>
    <row r="49" spans="2:28" s="58" customForma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</row>
    <row r="50" spans="2:28" s="58" customFormat="1" x14ac:dyDescent="0.25">
      <c r="B50" s="8"/>
      <c r="C50" s="8"/>
      <c r="D50" s="8"/>
      <c r="E50" s="8"/>
      <c r="F50" s="8"/>
      <c r="G50" s="8"/>
      <c r="H50" s="17"/>
      <c r="I50" s="16"/>
      <c r="J50" s="11"/>
      <c r="K50" s="8"/>
      <c r="L50" s="8"/>
      <c r="M50" s="8"/>
      <c r="N50" s="8"/>
      <c r="O50" s="8"/>
      <c r="P50" s="8"/>
      <c r="Q50" s="8"/>
      <c r="R50" s="8"/>
      <c r="S50" s="9"/>
      <c r="T50" s="12"/>
      <c r="U50" s="14"/>
      <c r="V50" s="14"/>
      <c r="W50" s="14"/>
      <c r="X50" s="13"/>
      <c r="Y50" s="15"/>
      <c r="Z50" s="13"/>
      <c r="AA50" s="10"/>
      <c r="AB50" s="20"/>
    </row>
    <row r="51" spans="2:28" s="58" customFormat="1" x14ac:dyDescent="0.25">
      <c r="B51" s="22"/>
      <c r="C51" s="22"/>
      <c r="D51" s="22"/>
      <c r="E51" s="22"/>
      <c r="F51" s="22"/>
      <c r="G51" s="22"/>
      <c r="H51" s="22"/>
      <c r="I51" s="1"/>
      <c r="J51" s="1"/>
      <c r="K51" s="2"/>
      <c r="L51" s="3"/>
      <c r="M51" s="2"/>
      <c r="N51" s="3"/>
      <c r="O51" s="2"/>
      <c r="P51" s="2"/>
      <c r="Q51" s="2"/>
      <c r="R51" s="2"/>
      <c r="S51" s="2"/>
      <c r="T51" s="2"/>
      <c r="U51" s="2"/>
      <c r="V51" s="2"/>
      <c r="W51" s="3"/>
      <c r="X51" s="2"/>
      <c r="Y51" s="3"/>
      <c r="Z51" s="3"/>
      <c r="AA51" s="2"/>
    </row>
    <row r="52" spans="2:28" s="58" customFormat="1" x14ac:dyDescent="0.25">
      <c r="B52" s="22"/>
      <c r="C52" s="22"/>
      <c r="D52" s="22"/>
      <c r="E52" s="7"/>
      <c r="F52" s="7"/>
      <c r="G52" s="7"/>
      <c r="H52" s="7"/>
      <c r="I52" s="4"/>
      <c r="J52" s="5"/>
      <c r="K52" s="6"/>
      <c r="L52" s="3"/>
      <c r="M52" s="2"/>
      <c r="N52" s="3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2:28" s="58" customFormat="1" x14ac:dyDescent="0.25"/>
  </sheetData>
  <mergeCells count="9">
    <mergeCell ref="AA2:AA3"/>
    <mergeCell ref="W2:Z2"/>
    <mergeCell ref="A46:J46"/>
    <mergeCell ref="A47:G47"/>
    <mergeCell ref="A1:O1"/>
    <mergeCell ref="A2:A3"/>
    <mergeCell ref="B2:J2"/>
    <mergeCell ref="K2:T2"/>
    <mergeCell ref="U2:V2"/>
  </mergeCells>
  <pageMargins left="0.7" right="0.7" top="0.75" bottom="0.75" header="0.3" footer="0.3"/>
  <pageSetup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2020-07-29T06:45:52Z</cp:lastPrinted>
  <dcterms:created xsi:type="dcterms:W3CDTF">2020-05-31T07:16:54Z</dcterms:created>
  <dcterms:modified xsi:type="dcterms:W3CDTF">2021-12-13T09:46:13Z</dcterms:modified>
</cp:coreProperties>
</file>